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mc:AlternateContent xmlns:mc="http://schemas.openxmlformats.org/markup-compatibility/2006">
    <mc:Choice Requires="x15">
      <x15ac:absPath xmlns:x15ac="http://schemas.microsoft.com/office/spreadsheetml/2010/11/ac" url="\\vvhosp\shares\PFS\PFS Staff Docs\CHARITY\"/>
    </mc:Choice>
  </mc:AlternateContent>
  <xr:revisionPtr revIDLastSave="0" documentId="8_{D10CE8C4-B4E9-44E0-8DDD-6755E91B9B4A}" xr6:coauthVersionLast="36" xr6:coauthVersionMax="36" xr10:uidLastSave="{00000000-0000-0000-0000-000000000000}"/>
  <bookViews>
    <workbookView xWindow="0" yWindow="0" windowWidth="19200" windowHeight="12180" tabRatio="923" xr2:uid="{00000000-000D-0000-FFFF-FFFF00000000}"/>
  </bookViews>
  <sheets>
    <sheet name="Screening Form" sheetId="11" r:id="rId1"/>
    <sheet name="Patient Information" sheetId="1" r:id="rId2"/>
    <sheet name="Worksheet 1" sheetId="3" r:id="rId3"/>
    <sheet name="Worksheet 2" sheetId="4" r:id="rId4"/>
    <sheet name="Worksheet 3" sheetId="5" r:id="rId5"/>
    <sheet name="Application" sheetId="6" r:id="rId6"/>
    <sheet name="CICP Card" sheetId="7" state="hidden" r:id="rId7"/>
    <sheet name="CICP or HDC Card (1)" sheetId="13" state="hidden" r:id="rId8"/>
    <sheet name="CICP or HDC Card" sheetId="14" r:id="rId9"/>
    <sheet name="CICP Client Responsibilities" sheetId="2" r:id="rId10"/>
    <sheet name="CICP Welcome Letter" sheetId="8" r:id="rId11"/>
    <sheet name="CICP No SSN" sheetId="9" state="hidden" r:id="rId12"/>
    <sheet name="Background Information" sheetId="12" state="hidden" r:id="rId13"/>
  </sheets>
  <definedNames>
    <definedName name="IRS_expense_assumption" localSheetId="9">#REF!</definedName>
    <definedName name="IRS_expense_assumption" localSheetId="11">#REF!</definedName>
    <definedName name="IRS_expense_assumption">#REF!</definedName>
    <definedName name="_xlnm.Print_Area" localSheetId="5">Application!$A$1:$P$79</definedName>
    <definedName name="_xlnm.Print_Area" localSheetId="6">'CICP Card'!$B$5:$M$27</definedName>
    <definedName name="_xlnm.Print_Area" localSheetId="8">'CICP or HDC Card'!$B$5:$M$28</definedName>
    <definedName name="_xlnm.Print_Area" localSheetId="7">'CICP or HDC Card (1)'!$B$5:$M$27</definedName>
    <definedName name="_xlnm.Print_Area" localSheetId="10">'CICP Welcome Letter'!$A$17:$C$71</definedName>
    <definedName name="_xlnm.Print_Area" localSheetId="1">'Patient Information'!$A$1:$D$333</definedName>
    <definedName name="_xlnm.Print_Area" localSheetId="0">'Screening Form'!$A$1:$E$191</definedName>
    <definedName name="_xlnm.Print_Area" localSheetId="2">'Worksheet 1'!$A$1:$E$38,'Worksheet 1'!$H$10:$I$56</definedName>
    <definedName name="_xlnm.Print_Area" localSheetId="3">'Worksheet 2'!$A$1:$E$52</definedName>
    <definedName name="_xlnm.Print_Area" localSheetId="4">'Worksheet 3'!$A$1:$H$41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9" roundtripDataSignature="AMtx7mhqcMdGiRTSRHFtkvME5lzlejxxEg=="/>
    </ext>
  </extLst>
</workbook>
</file>

<file path=xl/calcChain.xml><?xml version="1.0" encoding="utf-8"?>
<calcChain xmlns="http://schemas.openxmlformats.org/spreadsheetml/2006/main">
  <c r="N56" i="6" l="1"/>
  <c r="N51" i="6"/>
  <c r="C155" i="11" l="1"/>
  <c r="B15" i="1"/>
  <c r="K192" i="11" l="1"/>
  <c r="A63" i="6"/>
  <c r="O38" i="6"/>
  <c r="S35" i="6" s="1"/>
  <c r="I55" i="3" l="1"/>
  <c r="I27" i="3"/>
  <c r="B10" i="3" s="1"/>
  <c r="E10" i="3" s="1"/>
  <c r="E25" i="3" s="1"/>
  <c r="I56" i="3"/>
  <c r="E22" i="3" s="1"/>
  <c r="B294" i="1"/>
  <c r="H24" i="3" s="1"/>
  <c r="B315" i="1"/>
  <c r="P9" i="14"/>
  <c r="S9" i="14" s="1"/>
  <c r="P8" i="14"/>
  <c r="S8" i="14" s="1"/>
  <c r="P7" i="14"/>
  <c r="S7" i="14" s="1"/>
  <c r="P6" i="14"/>
  <c r="P5" i="14"/>
  <c r="K25" i="6"/>
  <c r="K21" i="6"/>
  <c r="I25" i="6"/>
  <c r="I24" i="6"/>
  <c r="I23" i="6"/>
  <c r="I22" i="6"/>
  <c r="I21" i="6"/>
  <c r="E24" i="6"/>
  <c r="E23" i="6"/>
  <c r="E22" i="6"/>
  <c r="E21" i="6"/>
  <c r="G25" i="6"/>
  <c r="G24" i="6"/>
  <c r="G23" i="6"/>
  <c r="G22" i="6"/>
  <c r="G21" i="6"/>
  <c r="B25" i="6"/>
  <c r="B21" i="6"/>
  <c r="I34" i="3"/>
  <c r="E12" i="3"/>
  <c r="H25" i="3"/>
  <c r="B316" i="1"/>
  <c r="D316" i="1" s="1"/>
  <c r="B295" i="1"/>
  <c r="D295" i="1" s="1"/>
  <c r="B274" i="1"/>
  <c r="D274" i="1" s="1"/>
  <c r="B273" i="1"/>
  <c r="H23" i="3" s="1"/>
  <c r="B253" i="1"/>
  <c r="D253" i="1" s="1"/>
  <c r="B252" i="1"/>
  <c r="H22" i="3" s="1"/>
  <c r="B232" i="1"/>
  <c r="D232" i="1" s="1"/>
  <c r="B231" i="1"/>
  <c r="H21" i="3" s="1"/>
  <c r="D321" i="1"/>
  <c r="D300" i="1"/>
  <c r="D279" i="1"/>
  <c r="D258" i="1"/>
  <c r="D237" i="1"/>
  <c r="L196" i="11"/>
  <c r="M196" i="11" s="1"/>
  <c r="L195" i="11"/>
  <c r="M195" i="11" s="1"/>
  <c r="L194" i="11"/>
  <c r="M194" i="11" s="1"/>
  <c r="L193" i="11"/>
  <c r="M193" i="11" s="1"/>
  <c r="L192" i="11"/>
  <c r="M192" i="11" s="1"/>
  <c r="K196" i="11"/>
  <c r="K195" i="11"/>
  <c r="K194" i="11"/>
  <c r="K193" i="11"/>
  <c r="K191" i="11"/>
  <c r="I196" i="11"/>
  <c r="I195" i="11"/>
  <c r="I194" i="11"/>
  <c r="I193" i="11"/>
  <c r="I192" i="11"/>
  <c r="I191" i="11"/>
  <c r="C154" i="11"/>
  <c r="C151" i="11"/>
  <c r="H21" i="12"/>
  <c r="H20" i="12"/>
  <c r="H19" i="12"/>
  <c r="H18" i="12"/>
  <c r="H17" i="12"/>
  <c r="H7" i="12"/>
  <c r="M23" i="14"/>
  <c r="M22" i="14"/>
  <c r="M21" i="14"/>
  <c r="M20" i="14"/>
  <c r="F26" i="14"/>
  <c r="F25" i="14"/>
  <c r="F24" i="14"/>
  <c r="F23" i="14"/>
  <c r="F22" i="14"/>
  <c r="F21" i="14"/>
  <c r="F20" i="14"/>
  <c r="K22" i="6" l="1"/>
  <c r="B22" i="6"/>
  <c r="B23" i="6"/>
  <c r="K23" i="6"/>
  <c r="B24" i="6"/>
  <c r="K24" i="6"/>
  <c r="B22" i="3"/>
  <c r="E25" i="6"/>
  <c r="C156" i="11"/>
  <c r="D323" i="1"/>
  <c r="D302" i="1"/>
  <c r="D281" i="1"/>
  <c r="D260" i="1"/>
  <c r="D239" i="1"/>
  <c r="L191" i="11"/>
  <c r="M191" i="11" s="1"/>
  <c r="L190" i="11"/>
  <c r="M190" i="11" s="1"/>
  <c r="K190" i="11"/>
  <c r="L189" i="11"/>
  <c r="M189" i="11" s="1"/>
  <c r="K189" i="11"/>
  <c r="L188" i="11"/>
  <c r="M188" i="11" s="1"/>
  <c r="K188" i="11"/>
  <c r="L187" i="11"/>
  <c r="M187" i="11" s="1"/>
  <c r="K187" i="11"/>
  <c r="L186" i="11"/>
  <c r="M186" i="11" s="1"/>
  <c r="K186" i="11"/>
  <c r="L185" i="11"/>
  <c r="M185" i="11" s="1"/>
  <c r="K185" i="11"/>
  <c r="L184" i="11"/>
  <c r="K184" i="11"/>
  <c r="L183" i="11"/>
  <c r="K183" i="11"/>
  <c r="M184" i="11" l="1"/>
  <c r="M183" i="11"/>
  <c r="L197" i="11"/>
  <c r="D326" i="1"/>
  <c r="D327" i="1" s="1"/>
  <c r="D305" i="1"/>
  <c r="D306" i="1" s="1"/>
  <c r="D284" i="1"/>
  <c r="D285" i="1" s="1"/>
  <c r="D263" i="1"/>
  <c r="D242" i="1"/>
  <c r="D243" i="1" s="1"/>
  <c r="D331" i="1" l="1"/>
  <c r="D332" i="1" s="1"/>
  <c r="D310" i="1"/>
  <c r="D311" i="1" s="1"/>
  <c r="D289" i="1"/>
  <c r="D290" i="1" s="1"/>
  <c r="D264" i="1"/>
  <c r="D247" i="1"/>
  <c r="D248" i="1" s="1"/>
  <c r="H182" i="11"/>
  <c r="B169" i="1"/>
  <c r="F11" i="14"/>
  <c r="D30" i="3"/>
  <c r="B9" i="1"/>
  <c r="D11" i="7" s="1"/>
  <c r="G11" i="7" s="1"/>
  <c r="N191" i="11" l="1"/>
  <c r="N192" i="11"/>
  <c r="N193" i="11"/>
  <c r="N194" i="11"/>
  <c r="N195" i="11"/>
  <c r="N196" i="11"/>
  <c r="C172" i="11"/>
  <c r="J192" i="11"/>
  <c r="O192" i="11"/>
  <c r="O194" i="11"/>
  <c r="O191" i="11"/>
  <c r="J194" i="11"/>
  <c r="J195" i="11"/>
  <c r="O196" i="11"/>
  <c r="O193" i="11"/>
  <c r="J196" i="11"/>
  <c r="O195" i="11"/>
  <c r="J193" i="11"/>
  <c r="D268" i="1"/>
  <c r="D269" i="1" s="1"/>
  <c r="D12" i="14"/>
  <c r="G12" i="14" s="1"/>
  <c r="J191" i="11"/>
  <c r="B42" i="1"/>
  <c r="J5" i="13" l="1"/>
  <c r="M5" i="13" s="1"/>
  <c r="J5" i="14"/>
  <c r="M5" i="14" s="1"/>
  <c r="H13" i="1"/>
  <c r="H14" i="1"/>
  <c r="E23" i="3"/>
  <c r="B26" i="3"/>
  <c r="B19" i="1"/>
  <c r="D10" i="13" l="1"/>
  <c r="D11" i="14"/>
  <c r="D10" i="7"/>
  <c r="B17" i="1"/>
  <c r="B85" i="1" l="1"/>
  <c r="B210" i="1"/>
  <c r="J13" i="14" s="1"/>
  <c r="B211" i="1"/>
  <c r="E20" i="6" s="1"/>
  <c r="I20" i="6"/>
  <c r="I19" i="6"/>
  <c r="I18" i="6"/>
  <c r="I17" i="6"/>
  <c r="B64" i="1"/>
  <c r="H20" i="3" l="1"/>
  <c r="B20" i="6"/>
  <c r="K20" i="6"/>
  <c r="D11" i="13"/>
  <c r="I16" i="6" l="1"/>
  <c r="I15" i="6"/>
  <c r="I14" i="6"/>
  <c r="I13" i="6"/>
  <c r="G13" i="6"/>
  <c r="I12" i="6"/>
  <c r="J13" i="13" l="1"/>
  <c r="G20" i="6"/>
  <c r="G19" i="6"/>
  <c r="G18" i="6"/>
  <c r="B190" i="1"/>
  <c r="B189" i="1"/>
  <c r="J12" i="14" s="1"/>
  <c r="B168" i="1"/>
  <c r="J11" i="14" s="1"/>
  <c r="D216" i="1"/>
  <c r="D218" i="1" s="1"/>
  <c r="D195" i="1"/>
  <c r="D197" i="1" s="1"/>
  <c r="D174" i="1"/>
  <c r="D176" i="1" s="1"/>
  <c r="H16" i="12"/>
  <c r="H15" i="12"/>
  <c r="H14" i="12"/>
  <c r="I190" i="11"/>
  <c r="N190" i="11" s="1"/>
  <c r="I189" i="11"/>
  <c r="N189" i="11" s="1"/>
  <c r="B84" i="1"/>
  <c r="J7" i="14" s="1"/>
  <c r="E14" i="6"/>
  <c r="B22" i="1"/>
  <c r="B21" i="1"/>
  <c r="B20" i="1"/>
  <c r="B1" i="11"/>
  <c r="A1" i="1"/>
  <c r="E17" i="4"/>
  <c r="E18" i="4"/>
  <c r="E19" i="4"/>
  <c r="E20" i="4"/>
  <c r="D38" i="4"/>
  <c r="D41" i="4" s="1"/>
  <c r="D69" i="1"/>
  <c r="D71" i="1" s="1"/>
  <c r="J12" i="13" l="1"/>
  <c r="J11" i="13"/>
  <c r="O189" i="11"/>
  <c r="J189" i="11"/>
  <c r="J190" i="11"/>
  <c r="O190" i="11"/>
  <c r="H19" i="3"/>
  <c r="B19" i="6"/>
  <c r="H18" i="3"/>
  <c r="B18" i="6"/>
  <c r="H14" i="3"/>
  <c r="B14" i="6"/>
  <c r="D211" i="1"/>
  <c r="D190" i="1"/>
  <c r="E19" i="6"/>
  <c r="D169" i="1"/>
  <c r="E18" i="6"/>
  <c r="D221" i="1"/>
  <c r="D200" i="1"/>
  <c r="D179" i="1"/>
  <c r="B177" i="11"/>
  <c r="M22" i="13"/>
  <c r="M21" i="13"/>
  <c r="M20" i="13"/>
  <c r="M19" i="13"/>
  <c r="F25" i="13"/>
  <c r="F24" i="13"/>
  <c r="F23" i="13"/>
  <c r="F22" i="13"/>
  <c r="F21" i="13"/>
  <c r="F20" i="13"/>
  <c r="F19" i="13"/>
  <c r="D85" i="1"/>
  <c r="B63" i="1"/>
  <c r="J6" i="14" s="1"/>
  <c r="M22" i="7"/>
  <c r="M21" i="7"/>
  <c r="M20" i="7"/>
  <c r="M19" i="7"/>
  <c r="F19" i="7"/>
  <c r="F25" i="7"/>
  <c r="F24" i="7"/>
  <c r="F23" i="7"/>
  <c r="F22" i="7"/>
  <c r="F21" i="7"/>
  <c r="F20" i="7"/>
  <c r="F10" i="13"/>
  <c r="K182" i="11"/>
  <c r="I188" i="11"/>
  <c r="N188" i="11" s="1"/>
  <c r="I187" i="11"/>
  <c r="N187" i="11" s="1"/>
  <c r="I186" i="11"/>
  <c r="N186" i="11" s="1"/>
  <c r="I185" i="11"/>
  <c r="N185" i="11" s="1"/>
  <c r="I184" i="11"/>
  <c r="N184" i="11" s="1"/>
  <c r="I183" i="11"/>
  <c r="B148" i="1"/>
  <c r="B147" i="1"/>
  <c r="B127" i="1"/>
  <c r="B126" i="1"/>
  <c r="J9" i="14" s="1"/>
  <c r="B106" i="1"/>
  <c r="B105" i="1"/>
  <c r="J8" i="14" s="1"/>
  <c r="B43" i="1"/>
  <c r="B23" i="1"/>
  <c r="I11" i="6" s="1"/>
  <c r="I9" i="6"/>
  <c r="B18" i="1"/>
  <c r="M9" i="6" s="1"/>
  <c r="N8" i="6"/>
  <c r="B16" i="1"/>
  <c r="C9" i="6" s="1"/>
  <c r="G11" i="6"/>
  <c r="B13" i="1"/>
  <c r="B14" i="1"/>
  <c r="F8" i="6" s="1"/>
  <c r="B12" i="1"/>
  <c r="B24" i="1"/>
  <c r="O4" i="6" s="1"/>
  <c r="B5" i="1"/>
  <c r="C56" i="6" s="1"/>
  <c r="B6" i="1"/>
  <c r="B7" i="1"/>
  <c r="H13" i="12"/>
  <c r="H12" i="12"/>
  <c r="H11" i="12"/>
  <c r="H10" i="12"/>
  <c r="H9" i="12"/>
  <c r="H8" i="12"/>
  <c r="C64" i="8"/>
  <c r="C63" i="8"/>
  <c r="C62" i="8"/>
  <c r="C61" i="8"/>
  <c r="C60" i="8"/>
  <c r="C59" i="8"/>
  <c r="C58" i="8"/>
  <c r="C57" i="8"/>
  <c r="C56" i="8"/>
  <c r="C55" i="8"/>
  <c r="C54" i="8"/>
  <c r="F10" i="7"/>
  <c r="A61" i="6"/>
  <c r="G17" i="6"/>
  <c r="G16" i="6"/>
  <c r="G15" i="6"/>
  <c r="G14" i="6"/>
  <c r="G12" i="6"/>
  <c r="A41" i="5"/>
  <c r="H27" i="5"/>
  <c r="H26" i="5"/>
  <c r="H25" i="5"/>
  <c r="H24" i="5"/>
  <c r="H23" i="5"/>
  <c r="H22" i="5"/>
  <c r="H21" i="5"/>
  <c r="H20" i="5"/>
  <c r="H19" i="5"/>
  <c r="H18" i="5"/>
  <c r="H17" i="5"/>
  <c r="H16" i="5"/>
  <c r="H15" i="5"/>
  <c r="H14" i="5"/>
  <c r="H13" i="5"/>
  <c r="H12" i="5"/>
  <c r="H11" i="5"/>
  <c r="H10" i="5"/>
  <c r="H9" i="5"/>
  <c r="H8" i="5"/>
  <c r="A51" i="4"/>
  <c r="I31" i="6"/>
  <c r="E36" i="4"/>
  <c r="E35" i="4"/>
  <c r="E34" i="4"/>
  <c r="E33" i="4"/>
  <c r="E32" i="4"/>
  <c r="E31" i="4"/>
  <c r="E30" i="4"/>
  <c r="E29" i="4"/>
  <c r="E28" i="4"/>
  <c r="E27" i="4"/>
  <c r="E26" i="4"/>
  <c r="E25" i="4"/>
  <c r="E24" i="4"/>
  <c r="E23" i="4"/>
  <c r="E15" i="4"/>
  <c r="A37" i="3"/>
  <c r="I46" i="3"/>
  <c r="I47" i="3" s="1"/>
  <c r="I45" i="3"/>
  <c r="E24" i="3"/>
  <c r="E21" i="3"/>
  <c r="E20" i="3"/>
  <c r="I33" i="3"/>
  <c r="E17" i="3"/>
  <c r="E16" i="3"/>
  <c r="E15" i="3"/>
  <c r="E14" i="3"/>
  <c r="E13" i="3"/>
  <c r="D153" i="1"/>
  <c r="D155" i="1" s="1"/>
  <c r="D132" i="1"/>
  <c r="D134" i="1" s="1"/>
  <c r="D111" i="1"/>
  <c r="D113" i="1" s="1"/>
  <c r="D90" i="1"/>
  <c r="D92" i="1" s="1"/>
  <c r="D48" i="1"/>
  <c r="D50" i="1" s="1"/>
  <c r="D27" i="1"/>
  <c r="B17" i="6" l="1"/>
  <c r="J10" i="14"/>
  <c r="J10" i="13"/>
  <c r="J9" i="13"/>
  <c r="F14" i="14"/>
  <c r="N58" i="6"/>
  <c r="O183" i="11"/>
  <c r="N183" i="11"/>
  <c r="N197" i="11" s="1"/>
  <c r="C164" i="11" s="1"/>
  <c r="J188" i="11"/>
  <c r="O188" i="11"/>
  <c r="J186" i="11"/>
  <c r="O186" i="11"/>
  <c r="O187" i="11"/>
  <c r="J187" i="11"/>
  <c r="I30" i="6"/>
  <c r="E26" i="3"/>
  <c r="E27" i="3" s="1"/>
  <c r="D29" i="1"/>
  <c r="J183" i="11"/>
  <c r="O184" i="11"/>
  <c r="J184" i="11"/>
  <c r="O185" i="11"/>
  <c r="J185" i="11"/>
  <c r="C8" i="14"/>
  <c r="E5" i="7"/>
  <c r="E5" i="14"/>
  <c r="H17" i="3"/>
  <c r="H16" i="3"/>
  <c r="B16" i="6"/>
  <c r="H15" i="3"/>
  <c r="B15" i="6"/>
  <c r="D95" i="1"/>
  <c r="D148" i="1"/>
  <c r="E17" i="6"/>
  <c r="D127" i="1"/>
  <c r="E16" i="6"/>
  <c r="D106" i="1"/>
  <c r="E15" i="6"/>
  <c r="D43" i="1"/>
  <c r="E12" i="6"/>
  <c r="H12" i="3"/>
  <c r="B12" i="6"/>
  <c r="H13" i="3"/>
  <c r="B13" i="6"/>
  <c r="D64" i="1"/>
  <c r="E13" i="6"/>
  <c r="B11" i="6"/>
  <c r="E11" i="6"/>
  <c r="G10" i="9"/>
  <c r="J8" i="13"/>
  <c r="J7" i="13"/>
  <c r="M182" i="11"/>
  <c r="M197" i="11" s="1"/>
  <c r="J6" i="13"/>
  <c r="E38" i="4"/>
  <c r="E41" i="4" s="1"/>
  <c r="D201" i="1"/>
  <c r="D205" i="1" s="1"/>
  <c r="D206" i="1" s="1"/>
  <c r="D222" i="1"/>
  <c r="D180" i="1"/>
  <c r="D48" i="4"/>
  <c r="B35" i="8"/>
  <c r="D116" i="1"/>
  <c r="D117" i="1" s="1"/>
  <c r="I8" i="6"/>
  <c r="H29" i="5"/>
  <c r="K35" i="6" s="1"/>
  <c r="C8" i="13"/>
  <c r="E5" i="13"/>
  <c r="G11" i="13"/>
  <c r="F13" i="13"/>
  <c r="D34" i="3"/>
  <c r="O9" i="6"/>
  <c r="H37" i="5"/>
  <c r="C6" i="6"/>
  <c r="D44" i="4"/>
  <c r="F13" i="7"/>
  <c r="C51" i="6"/>
  <c r="C8" i="6"/>
  <c r="C8" i="7"/>
  <c r="H34" i="5"/>
  <c r="A34" i="3"/>
  <c r="C58" i="6"/>
  <c r="A37" i="5"/>
  <c r="A48" i="4"/>
  <c r="B25" i="3"/>
  <c r="I29" i="6"/>
  <c r="M8" i="13" l="1"/>
  <c r="M13" i="14"/>
  <c r="S5" i="14"/>
  <c r="S6" i="14"/>
  <c r="M6" i="14"/>
  <c r="M7" i="14"/>
  <c r="M8" i="14"/>
  <c r="M9" i="14"/>
  <c r="M10" i="14"/>
  <c r="M11" i="14"/>
  <c r="M12" i="14"/>
  <c r="M11" i="13"/>
  <c r="M12" i="13"/>
  <c r="M13" i="13"/>
  <c r="M9" i="13"/>
  <c r="M10" i="13"/>
  <c r="M7" i="13"/>
  <c r="J197" i="11"/>
  <c r="C159" i="11" s="1"/>
  <c r="K197" i="11"/>
  <c r="C160" i="11" s="1"/>
  <c r="L198" i="11"/>
  <c r="N30" i="6"/>
  <c r="I33" i="6"/>
  <c r="D96" i="1"/>
  <c r="D100" i="1" s="1"/>
  <c r="D101" i="1" s="1"/>
  <c r="K14" i="6" s="1"/>
  <c r="K19" i="6"/>
  <c r="M6" i="13"/>
  <c r="O182" i="11"/>
  <c r="O197" i="11" s="1"/>
  <c r="C165" i="11" s="1"/>
  <c r="D226" i="1"/>
  <c r="D184" i="1"/>
  <c r="D185" i="1" s="1"/>
  <c r="N29" i="6"/>
  <c r="D53" i="1"/>
  <c r="D54" i="1" s="1"/>
  <c r="D58" i="1" s="1"/>
  <c r="D32" i="1"/>
  <c r="D121" i="1"/>
  <c r="D122" i="1" s="1"/>
  <c r="D137" i="1"/>
  <c r="D138" i="1" s="1"/>
  <c r="D74" i="1"/>
  <c r="D75" i="1" s="1"/>
  <c r="D158" i="1"/>
  <c r="D159" i="1" s="1"/>
  <c r="J198" i="11" l="1"/>
  <c r="C170" i="11" s="1"/>
  <c r="N198" i="11"/>
  <c r="D227" i="1"/>
  <c r="K15" i="6"/>
  <c r="K18" i="6"/>
  <c r="D79" i="1"/>
  <c r="D59" i="1"/>
  <c r="K12" i="6" s="1"/>
  <c r="D33" i="1"/>
  <c r="D37" i="1" s="1"/>
  <c r="D142" i="1"/>
  <c r="D143" i="1" s="1"/>
  <c r="D163" i="1"/>
  <c r="D164" i="1" s="1"/>
  <c r="C173" i="11" l="1"/>
  <c r="C174" i="11"/>
  <c r="C161" i="11"/>
  <c r="C171" i="11"/>
  <c r="C166" i="11"/>
  <c r="K16" i="6"/>
  <c r="K17" i="6"/>
  <c r="D80" i="1"/>
  <c r="K13" i="6" s="1"/>
  <c r="D38" i="1"/>
  <c r="M6" i="7" l="1"/>
  <c r="J12" i="7"/>
  <c r="J5" i="7"/>
  <c r="P7" i="7"/>
  <c r="J8" i="7"/>
  <c r="J13" i="7"/>
  <c r="J6" i="7"/>
  <c r="J7" i="7"/>
  <c r="P6" i="7"/>
  <c r="J10" i="7"/>
  <c r="P8" i="7"/>
  <c r="P33" i="7"/>
  <c r="J11" i="7"/>
  <c r="M5" i="7"/>
  <c r="P9" i="7"/>
  <c r="P5" i="7"/>
  <c r="J9" i="7"/>
  <c r="M12" i="7"/>
  <c r="M13" i="7"/>
  <c r="M9" i="7"/>
  <c r="M11" i="7"/>
  <c r="M8" i="7"/>
  <c r="M10" i="7"/>
  <c r="M7" i="7"/>
  <c r="K11" i="6"/>
  <c r="N31" i="6" l="1"/>
  <c r="N33" i="6" s="1"/>
  <c r="K36" i="6" l="1"/>
  <c r="K38" i="6" s="1"/>
  <c r="S36" i="6" l="1"/>
  <c r="G6" i="6" l="1"/>
  <c r="I39" i="6"/>
  <c r="D10" i="14" s="1"/>
  <c r="M25" i="14" s="1"/>
  <c r="C39" i="6"/>
  <c r="G9" i="7" s="1"/>
  <c r="N39" i="6"/>
  <c r="G10" i="14" s="1"/>
  <c r="M27" i="14" s="1"/>
  <c r="C9" i="7"/>
  <c r="C9" i="14"/>
  <c r="K6" i="6"/>
  <c r="C9" i="13"/>
  <c r="C51" i="8"/>
  <c r="M24" i="13" l="1"/>
  <c r="G9" i="13"/>
  <c r="G9" i="14"/>
  <c r="M26" i="13"/>
</calcChain>
</file>

<file path=xl/sharedStrings.xml><?xml version="1.0" encoding="utf-8"?>
<sst xmlns="http://schemas.openxmlformats.org/spreadsheetml/2006/main" count="1126" uniqueCount="674">
  <si>
    <t>PRELIMINARY SCREENING:</t>
  </si>
  <si>
    <t>Likely Eligibility for Public Health Insurance and Financial Assistance Programs</t>
  </si>
  <si>
    <t>RESPONSES PROVIDED BY ELIGIBILITY TECHNICIAN</t>
  </si>
  <si>
    <t>What is the eligibility technician's full name?</t>
  </si>
  <si>
    <t>Hospital facility name?</t>
  </si>
  <si>
    <t>Facility phone number?</t>
  </si>
  <si>
    <t>What is today's date?</t>
  </si>
  <si>
    <t>Date of service applying to cover?</t>
  </si>
  <si>
    <t>Did patient receive a CICP-eligible service at a CICP provider, or is the patient scheduled to receive a CICP-eligible service?</t>
  </si>
  <si>
    <t>Did patient receive care for a medical emergency?</t>
  </si>
  <si>
    <t>RESPONSES PROVIDED BY PATIENT</t>
  </si>
  <si>
    <t>Patient Contact Information</t>
  </si>
  <si>
    <t>Patient's Last Name</t>
  </si>
  <si>
    <t>Patient's First Name</t>
  </si>
  <si>
    <t>Patient's Middle Initial (OPTIONAL)</t>
  </si>
  <si>
    <t>Patient's street address</t>
  </si>
  <si>
    <t>Patient's city of residence</t>
  </si>
  <si>
    <t>Patient's zip code</t>
  </si>
  <si>
    <t>Patient's county</t>
  </si>
  <si>
    <t>Patient's primary phone number</t>
  </si>
  <si>
    <t>Patient's primary email address</t>
  </si>
  <si>
    <t>Patient's preferred method of contact</t>
  </si>
  <si>
    <t>Is the patient experiencing homelessness?</t>
  </si>
  <si>
    <t>Patient Demographic Information</t>
  </si>
  <si>
    <t>What is your birthday? [MM/DD/YYYY]</t>
  </si>
  <si>
    <t>Patient Residency</t>
  </si>
  <si>
    <t>Are you a resident of or currently living in Colorado?
You can say "yes," "no," or "I don't want to answer."</t>
  </si>
  <si>
    <t>Pregnancy and Children (Optional)</t>
  </si>
  <si>
    <t>Are you currently pregnant?
You can say "yes," "no," or "I don't want to answer."
People who are pregnant sometimes qualify for some additional programs.</t>
  </si>
  <si>
    <t>Is anyone in your household under 19 years old?
You can say "yes," "no," or "I don't want to answer."
Children sometimes qualify for some programs that adults don't qualify for.</t>
  </si>
  <si>
    <t>Disabilities</t>
  </si>
  <si>
    <t>Do you have a disability?
You can say "yes," "no," or "I don't want to answer."
People with disabilities sometimes qualify for programs that people without disabilities don't qualify for.</t>
  </si>
  <si>
    <t>Do you receive federal disability income?
You can say "yes," "no," or "I don't want to answer." 
People who receive federal disability income can automatically qualify for Medicare.</t>
  </si>
  <si>
    <t>Patient Insurance Status and Benefits</t>
  </si>
  <si>
    <r>
      <t xml:space="preserve">Are you uninsured </t>
    </r>
    <r>
      <rPr>
        <i/>
        <sz val="11"/>
        <color theme="1"/>
        <rFont val="Tahoma"/>
        <family val="2"/>
      </rPr>
      <t xml:space="preserve">[or are you about to lose your health insurance]?
</t>
    </r>
    <r>
      <rPr>
        <sz val="11"/>
        <color theme="1"/>
        <rFont val="Tahoma"/>
        <family val="2"/>
      </rPr>
      <t xml:space="preserve">You can say "yes," "no," or "I don't want to answer."
</t>
    </r>
    <r>
      <rPr>
        <b/>
        <i/>
        <sz val="11"/>
        <color theme="1"/>
        <rFont val="Tahoma"/>
        <family val="2"/>
      </rPr>
      <t>Health Sharing Ministries count as third party payers but not insurance.</t>
    </r>
  </si>
  <si>
    <t>Have you ever been covered under Medicaid or CHP+?</t>
  </si>
  <si>
    <t>If so, do you have or know your ID number?</t>
  </si>
  <si>
    <t>Do you have an unexpired Colorado Indigent Care Program rating?</t>
  </si>
  <si>
    <t>Household Size and Household Income</t>
  </si>
  <si>
    <t>How many people live in your household, including yourself?</t>
  </si>
  <si>
    <t>Do you have any income? If so, about how much money do you receive each month?</t>
  </si>
  <si>
    <t>Is anyone in your household pregnant right now?
If so, how many babies are expected?
(Add unborn children as household members below)
Some programs take pregnancy into account when counting how many people are in your household. When there are more children in your household, you may be more likely to qualify for some programs.</t>
  </si>
  <si>
    <t>Household Member 2</t>
  </si>
  <si>
    <t>Name of Household Member 2 (OPTIONAL)</t>
  </si>
  <si>
    <t>What is the relationship to Household Member 2 to you?</t>
  </si>
  <si>
    <t>Does Household Member 2 have any income? If so, about how much money do they receive each month? If not, enter $0.</t>
  </si>
  <si>
    <t>Is this household member included in patient/guardian's taxes?</t>
  </si>
  <si>
    <t>Household Member 3</t>
  </si>
  <si>
    <t>Name of Household Member 3 (OPTIONAL)</t>
  </si>
  <si>
    <t>What is the relationship to Household Member 3 to you?</t>
  </si>
  <si>
    <t>Does Household Member 3 have any income? If so, about how much money do they receive each month? If not, enter $0.</t>
  </si>
  <si>
    <t>Household Member 4</t>
  </si>
  <si>
    <t>Name of Household Member 4 (OPTIONAL)</t>
  </si>
  <si>
    <t>What is the relationship to Household Member 4 to you?</t>
  </si>
  <si>
    <t>Does Household Member 4 have any income? If so, about how much money do they receive each month? If not, enter $0.</t>
  </si>
  <si>
    <t>Household Member 5</t>
  </si>
  <si>
    <t>Name of Household Member 5 (OPTIONAL)</t>
  </si>
  <si>
    <t>What is the relationship to Household Member 5 to you?</t>
  </si>
  <si>
    <t>Does Household Member 5 have any income? If so, about how much money do they receive each month? If not, enter $0.</t>
  </si>
  <si>
    <t>Household Member 6</t>
  </si>
  <si>
    <t>Name of Household Member 6 (OPTIONAL)</t>
  </si>
  <si>
    <t>What is the relationship to Household Member 6 to you?</t>
  </si>
  <si>
    <t>Does Household Member 6 have any income? If so, about how much money do they receive each month? If not, enter $0.</t>
  </si>
  <si>
    <t>Household Member 7</t>
  </si>
  <si>
    <t>Name of Household Member 7 (OPTIONAL)</t>
  </si>
  <si>
    <t>What is the relationship to Household Member 7 to you?</t>
  </si>
  <si>
    <t>Does Household Member 7 have any income? If so, about how much money do they receive each month? If not, enter $0.</t>
  </si>
  <si>
    <t>Household Member 8</t>
  </si>
  <si>
    <t>Name of Household Member 8 (OPTIONAL)</t>
  </si>
  <si>
    <t>What is the relationship to Household Member 8 to you?</t>
  </si>
  <si>
    <t>Does Household Member 8 have any income? If so, about how much money do they receive each month? If not, enter $0.</t>
  </si>
  <si>
    <t>Household Member 9</t>
  </si>
  <si>
    <t>Name of Household Member 9 (OPTIONAL)</t>
  </si>
  <si>
    <t>What is the relationship to Household Member 9 to you?</t>
  </si>
  <si>
    <t>Does Household Member 9 have any income? If so, about how much money do they receive each month? If not, enter $0.</t>
  </si>
  <si>
    <t>Household Member 10</t>
  </si>
  <si>
    <t>Name of Household Member 10 (OPTIONAL)</t>
  </si>
  <si>
    <t>What is the relationship to Household Member 10 to you?</t>
  </si>
  <si>
    <t>Does Household Member 10 have any income? If so, about how much money do they receive each month? If not, enter $0.</t>
  </si>
  <si>
    <t>Household Member 11</t>
  </si>
  <si>
    <t>Name of Household Member 11 (OPTIONAL)</t>
  </si>
  <si>
    <t>What is the relationship to Household Member to you?</t>
  </si>
  <si>
    <t>Does Household Member 11 have any income? If so, about how much money do they receive each month? If not, enter $0.</t>
  </si>
  <si>
    <t>Household Member 12</t>
  </si>
  <si>
    <t>Name of Household Member 12 (OPTIONAL)</t>
  </si>
  <si>
    <t>What is the relationship to Household Member 12 to you?</t>
  </si>
  <si>
    <t>Does Household Member 12 have any income? If so, about how much money do they receive each month? If not, enter $0.</t>
  </si>
  <si>
    <t>Household Member 13</t>
  </si>
  <si>
    <t>Name of Household Member 13 (OPTIONAL)</t>
  </si>
  <si>
    <t>What is the relationship to Household Member 13 to you?</t>
  </si>
  <si>
    <t>Does Household Member 13 have any income? If so, about how much money do they receive each month? If not, enter $0.</t>
  </si>
  <si>
    <t>Household Member 14</t>
  </si>
  <si>
    <t>Name of Household Member 14 (OPTIONAL)</t>
  </si>
  <si>
    <t>What is the relationship to Household Member 14 to you?</t>
  </si>
  <si>
    <t>Does Household Member 14 have any income? If so, about how much money do they receive each month? If not, enter $0.</t>
  </si>
  <si>
    <t>Household Member 15</t>
  </si>
  <si>
    <t>Name of Household Member 15 (OPTIONAL)</t>
  </si>
  <si>
    <t>What is the relationship to Household Member 15 to you?</t>
  </si>
  <si>
    <t>Does Household Member 15 have any income? If so, about how much money do they receive each month? If not, enter $0.</t>
  </si>
  <si>
    <t>Facility Deductions</t>
  </si>
  <si>
    <t>Estimate of monthly deductions per Facility's deduction policies:</t>
  </si>
  <si>
    <t>[Enter Deduction Type]</t>
  </si>
  <si>
    <t>Total Monthly Deductions:</t>
  </si>
  <si>
    <t>AUTO-CALCULATE FEDERAL POVERTY GUIDELINES</t>
  </si>
  <si>
    <t>Estimated household size as presented</t>
  </si>
  <si>
    <t>Estimated annual household income as presented</t>
  </si>
  <si>
    <t>Estimated FPG as presented</t>
  </si>
  <si>
    <t>HEALTH FIRST COLORADO, CHP+, EMERGENCY MEDICAID</t>
  </si>
  <si>
    <t>Estimated household size</t>
  </si>
  <si>
    <t>Estimated annual household income</t>
  </si>
  <si>
    <t>Estimated FPG</t>
  </si>
  <si>
    <t>CICP AND HOSPITAL DISCOUNTED CARE</t>
  </si>
  <si>
    <t>Estimated annual household income including deductions</t>
  </si>
  <si>
    <t>SCREENING RESULTS</t>
  </si>
  <si>
    <t>Note these are not official determinations of eligibility. For an official determination, the patient must apply for the program.</t>
  </si>
  <si>
    <t>Health First Colorado (Medicaid)</t>
  </si>
  <si>
    <t>CHP+ (Minors and Pregnant People only)</t>
  </si>
  <si>
    <t>Medicare</t>
  </si>
  <si>
    <t>Colorado Indigent Care Program</t>
  </si>
  <si>
    <t>Hospital Discounted Care</t>
  </si>
  <si>
    <t>If the patient does not qualify for Health First Colorado due only to immigration status and they received emergency services, the patient should qualify for Emergency Medicaid</t>
  </si>
  <si>
    <t>If the patient does not qualify for Health First Colorado, CHP+, or Medicare, they may be eligible for financial assistance to purchase private health insurance through the Marketplace</t>
  </si>
  <si>
    <t xml:space="preserve">Assistance Mapping Tool: </t>
  </si>
  <si>
    <t>https://apps.colorado.gov/apps/maps/hcpf.map</t>
  </si>
  <si>
    <t>Screening Notes</t>
  </si>
  <si>
    <t>Age</t>
  </si>
  <si>
    <t>Relationship</t>
  </si>
  <si>
    <t>Likely included on taxes</t>
  </si>
  <si>
    <t>Income</t>
  </si>
  <si>
    <t>Indicated included on taxes</t>
  </si>
  <si>
    <t>Income for tax dependents</t>
  </si>
  <si>
    <t>Spouse/ Children only</t>
  </si>
  <si>
    <t>Income for Spouse Only</t>
  </si>
  <si>
    <t>Patient</t>
  </si>
  <si>
    <t>SELF</t>
  </si>
  <si>
    <t>Yes</t>
  </si>
  <si>
    <t>HH2</t>
  </si>
  <si>
    <t>HH3</t>
  </si>
  <si>
    <t>HH4</t>
  </si>
  <si>
    <t>HH5</t>
  </si>
  <si>
    <t>HH6</t>
  </si>
  <si>
    <t>HH7</t>
  </si>
  <si>
    <t>HH8</t>
  </si>
  <si>
    <t>HH9</t>
  </si>
  <si>
    <t>HH10</t>
  </si>
  <si>
    <t>HH11</t>
  </si>
  <si>
    <t>HH12</t>
  </si>
  <si>
    <t>HH13</t>
  </si>
  <si>
    <t>HH14</t>
  </si>
  <si>
    <t>HH15</t>
  </si>
  <si>
    <t>UNIFORM APPLICATION</t>
  </si>
  <si>
    <t xml:space="preserve">Answer the questions by entering data into colored cells ONLY.  Some </t>
  </si>
  <si>
    <t xml:space="preserve">questions require an answer be selected from a drop-down menu. It </t>
  </si>
  <si>
    <t>Eligibility technician's full name</t>
  </si>
  <si>
    <t xml:space="preserve">is NOT necessary to print this worksheet. Data entered in colored cells </t>
  </si>
  <si>
    <t>Hospital facility name</t>
  </si>
  <si>
    <t>will be AUTOMATICALLY transferred to the "CICP Application" tab.</t>
  </si>
  <si>
    <t>Facility phone number</t>
  </si>
  <si>
    <t>Today's date</t>
  </si>
  <si>
    <t>Client Demographic Information</t>
  </si>
  <si>
    <t>Important Dates:</t>
  </si>
  <si>
    <t>45 day documentation date:</t>
  </si>
  <si>
    <t>Patient's Middle Initial</t>
  </si>
  <si>
    <t>182 days past DOS:</t>
  </si>
  <si>
    <t>Patient's Date of Birth</t>
  </si>
  <si>
    <t xml:space="preserve">**Note: Date of Discharge may be after Date of Service, Household cannot </t>
  </si>
  <si>
    <t>be sent to collections prior to 182 days past whichever date is later**</t>
  </si>
  <si>
    <t>Patient's Health First CO/CHP+ number (if applicable)</t>
  </si>
  <si>
    <t>Screening for Health First CO/CHP+ Ineligibility
(CICP ONLY)</t>
  </si>
  <si>
    <t>Health First CO/CHP+ Ineligibility Code</t>
  </si>
  <si>
    <t>Has the Patient received a Health First CO denial letter?</t>
  </si>
  <si>
    <t>Has the Patient received a CHP+ denial letter?</t>
  </si>
  <si>
    <t>Is the Patient a US citizen?</t>
  </si>
  <si>
    <t>Has the Patient been lawfully present for less than 5 years?</t>
  </si>
  <si>
    <t>Does the Patient have refugee status?</t>
  </si>
  <si>
    <t>Have Transitional Medical Benefits been discontinued?</t>
  </si>
  <si>
    <t xml:space="preserve">Does the Patient's household income exceed the Health First CO limit? </t>
  </si>
  <si>
    <t>Is the Patient a child?</t>
  </si>
  <si>
    <t>Is the Patient pregnant?</t>
  </si>
  <si>
    <t>Is the Patient disabled?</t>
  </si>
  <si>
    <t>Does the Patient have primary insurance?</t>
  </si>
  <si>
    <t>Other (provide brief explanation):</t>
  </si>
  <si>
    <t>Household Member's Full Name</t>
  </si>
  <si>
    <t>Household Member's relationship to Patient</t>
  </si>
  <si>
    <t>Household Member's Birthday</t>
  </si>
  <si>
    <t>Household Member's Health First CO/CHP+ number (if applicable)</t>
  </si>
  <si>
    <t>Has the Household member received a Health First CO denial letter?</t>
  </si>
  <si>
    <t xml:space="preserve">**Note that only household members applying to receive services under </t>
  </si>
  <si>
    <t>Has the Household member received a CHP+ denial letter?</t>
  </si>
  <si>
    <t>the CICP need to have an ineligibility code assigned to them.**</t>
  </si>
  <si>
    <t>Is the Household member a US citizen?</t>
  </si>
  <si>
    <t>Has the Household member been lawfully present for less than 5 years?</t>
  </si>
  <si>
    <t>Does the Household member have refugee status?</t>
  </si>
  <si>
    <t xml:space="preserve">Does the household income exceed the Health First CO limit? </t>
  </si>
  <si>
    <t>Is the Household member a child?</t>
  </si>
  <si>
    <t>Is the Household member pregnant?</t>
  </si>
  <si>
    <t>Is the Household member disabled?</t>
  </si>
  <si>
    <t>Does the Household member have primary insurance?</t>
  </si>
  <si>
    <t xml:space="preserve">Data can be entered into yellow cells only. Choose the method of </t>
  </si>
  <si>
    <t xml:space="preserve">calculating monthly income based on available data. Transfer the </t>
  </si>
  <si>
    <t xml:space="preserve">calculated monthly gross income into the "Combined Monthly Gross </t>
  </si>
  <si>
    <t>Worksheet 1 - Earned and Unearned Income</t>
  </si>
  <si>
    <t xml:space="preserve">Income" table.  Repeat the process if earned income is derived from </t>
  </si>
  <si>
    <t xml:space="preserve">different sources/Household members. </t>
  </si>
  <si>
    <t>Payment Sources</t>
  </si>
  <si>
    <t>Monthly Income</t>
  </si>
  <si>
    <t>Annualized Income</t>
  </si>
  <si>
    <t>Earned Income:</t>
  </si>
  <si>
    <t>Conversions</t>
  </si>
  <si>
    <t>Employment Income</t>
  </si>
  <si>
    <t>Combined Earned Monthly Gross Income</t>
  </si>
  <si>
    <t>Weekly</t>
  </si>
  <si>
    <t>Monthly Unearned Income Sources:</t>
  </si>
  <si>
    <t>Documented</t>
  </si>
  <si>
    <t>Self-Declared</t>
  </si>
  <si>
    <t>Patient/Guardian</t>
  </si>
  <si>
    <t>Bi-weekly</t>
  </si>
  <si>
    <t>Social Security Income (SSI)</t>
  </si>
  <si>
    <t>Semi-monthly</t>
  </si>
  <si>
    <t>Social Security Disability Income (SSDI)</t>
  </si>
  <si>
    <t>Monthly</t>
  </si>
  <si>
    <t>Disbursement from Retirement Accounts</t>
  </si>
  <si>
    <t>Pension Payments</t>
  </si>
  <si>
    <t>drop down</t>
  </si>
  <si>
    <t>Payments from Trust Funds</t>
  </si>
  <si>
    <t>Year-to-Date</t>
  </si>
  <si>
    <t>Disbursement from Lottery Winnings</t>
  </si>
  <si>
    <t>Average Pay</t>
  </si>
  <si>
    <t>Monthly Pay</t>
  </si>
  <si>
    <t>Annual or One Time Income Sources:</t>
  </si>
  <si>
    <t>Bonuses (enter full amount of bonuses included on pay stubs)</t>
  </si>
  <si>
    <r>
      <t xml:space="preserve">Short Term Disability </t>
    </r>
    <r>
      <rPr>
        <sz val="11"/>
        <color theme="1"/>
        <rFont val="Tahoma"/>
        <family val="2"/>
      </rPr>
      <t>(enter full amount of remaining payments from STD)</t>
    </r>
  </si>
  <si>
    <t>Unemployment Income (use calculator to right)</t>
  </si>
  <si>
    <t>Tips and Commissions (only if not normal on pay stub)</t>
  </si>
  <si>
    <t>Infrequent Overtime</t>
  </si>
  <si>
    <t>Earned Income Total</t>
  </si>
  <si>
    <t>Unearned Income Total</t>
  </si>
  <si>
    <t>Total Income:</t>
  </si>
  <si>
    <t>Total Household Gross Income</t>
  </si>
  <si>
    <t>Year-to-Date Methodology</t>
  </si>
  <si>
    <t>Cumulative Year-to-Date Earnings</t>
  </si>
  <si>
    <t>Eligibility Technician Signature</t>
  </si>
  <si>
    <t>Date</t>
  </si>
  <si>
    <t>Pay Period Type</t>
  </si>
  <si>
    <t>Number of Paychecks Received Year-to-Date</t>
  </si>
  <si>
    <t>Number of Annual Pay Periods</t>
  </si>
  <si>
    <t>Gross Monthly Income</t>
  </si>
  <si>
    <t>Facility</t>
  </si>
  <si>
    <t>Phone</t>
  </si>
  <si>
    <t>Average Pay Methodology</t>
  </si>
  <si>
    <t>This worksheet must be signed and included with all applications.</t>
  </si>
  <si>
    <t>Pay Stubs</t>
  </si>
  <si>
    <t>Gross Earnings</t>
  </si>
  <si>
    <t>Paystub TOTAL</t>
  </si>
  <si>
    <t>Number of Paystubs</t>
  </si>
  <si>
    <t>Unemployment Income</t>
  </si>
  <si>
    <t>Amount in Unemployment Bank at check/validate date</t>
  </si>
  <si>
    <t>*Required</t>
  </si>
  <si>
    <t>Total Weekly Payment</t>
  </si>
  <si>
    <t>Date Unemployment Bank checked/validated</t>
  </si>
  <si>
    <t>Date of last received payment</t>
  </si>
  <si>
    <t>Optional, gives better estimate of payment end</t>
  </si>
  <si>
    <t>Date of last expected payment</t>
  </si>
  <si>
    <t>Total amount to include in application</t>
  </si>
  <si>
    <t xml:space="preserve">Enter data into yellow cells only. Business </t>
  </si>
  <si>
    <t xml:space="preserve">Revenue/Income and expenses should be </t>
  </si>
  <si>
    <t>entered on a monthly basis ONLY. Additional</t>
  </si>
  <si>
    <t>lines are provided for other expenses that are</t>
  </si>
  <si>
    <t>Worksheet 2 - Net Self-Employment Income</t>
  </si>
  <si>
    <t>incurred for business purposes.</t>
  </si>
  <si>
    <t>Does the self-employed household member operate their business from their home?</t>
  </si>
  <si>
    <t>Square footage of household's home:</t>
  </si>
  <si>
    <t>Square footage used for household member's home business:</t>
  </si>
  <si>
    <t>Hours per week household member works out of their home:</t>
  </si>
  <si>
    <t xml:space="preserve">Monthly </t>
  </si>
  <si>
    <t>Annualized</t>
  </si>
  <si>
    <t>Revenue:</t>
  </si>
  <si>
    <t>Gross Business Income</t>
  </si>
  <si>
    <t>Business Property Expenses:</t>
  </si>
  <si>
    <t>Mortgage/Rent of Business Property</t>
  </si>
  <si>
    <t xml:space="preserve">*The Home Business Percentage calculated at </t>
  </si>
  <si>
    <t>Utilities</t>
  </si>
  <si>
    <t xml:space="preserve">the top of the worksheet only applies to the </t>
  </si>
  <si>
    <t xml:space="preserve">information included under the Business </t>
  </si>
  <si>
    <t>Property Expenses section</t>
  </si>
  <si>
    <t>Other Expenses:</t>
  </si>
  <si>
    <t>Advertising</t>
  </si>
  <si>
    <t>Business Phone</t>
  </si>
  <si>
    <t>Business Taxes (non-personal)</t>
  </si>
  <si>
    <t>Fuel for Business-related Travel</t>
  </si>
  <si>
    <t>Gross Wages</t>
  </si>
  <si>
    <t>Insurance</t>
  </si>
  <si>
    <t>Legal Fees</t>
  </si>
  <si>
    <t>License/Certification Fees Paid</t>
  </si>
  <si>
    <t>Merchandise/Cost of goods</t>
  </si>
  <si>
    <t>Office Supplies</t>
  </si>
  <si>
    <t>Repairs/Upkeep of Equipment</t>
  </si>
  <si>
    <t>Tools/Equipment</t>
  </si>
  <si>
    <t>Total Expenses:</t>
  </si>
  <si>
    <t>Net Profit</t>
  </si>
  <si>
    <t>This worksheet only needs to be signed and included if a household member owns their own business.</t>
  </si>
  <si>
    <r>
      <rPr>
        <sz val="12"/>
        <color theme="1"/>
        <rFont val="Tahoma"/>
        <family val="2"/>
      </rPr>
      <t xml:space="preserve">Enter data into yellow cells </t>
    </r>
    <r>
      <rPr>
        <b/>
        <sz val="12"/>
        <color theme="1"/>
        <rFont val="Tahoma"/>
        <family val="2"/>
      </rPr>
      <t>ONLY</t>
    </r>
    <r>
      <rPr>
        <sz val="12"/>
        <color theme="1"/>
        <rFont val="Tahoma"/>
        <family val="2"/>
      </rPr>
      <t xml:space="preserve">. </t>
    </r>
  </si>
  <si>
    <t>Worksheet 3 - Deductions</t>
  </si>
  <si>
    <t>Type of Deduction</t>
  </si>
  <si>
    <t>Amount</t>
  </si>
  <si>
    <t>Frequency</t>
  </si>
  <si>
    <t>Annualized Amount</t>
  </si>
  <si>
    <t>Grand Total:</t>
  </si>
  <si>
    <t>Patient/Guardian declares they have no deductions</t>
  </si>
  <si>
    <t>If your facility includes deductions, this worksheet must be signed and included with all patient applications.</t>
  </si>
  <si>
    <t>PATIENT APPLICATION</t>
  </si>
  <si>
    <t>Section I: PATIENT/APPLICANT</t>
  </si>
  <si>
    <t>Experiencing Homelessness</t>
  </si>
  <si>
    <t>Today's Date:</t>
  </si>
  <si>
    <t>Effective Date:</t>
  </si>
  <si>
    <t>End Date:</t>
  </si>
  <si>
    <t>First Name</t>
  </si>
  <si>
    <t>Middle Initial</t>
  </si>
  <si>
    <t>Last Name</t>
  </si>
  <si>
    <t>Phone Number</t>
  </si>
  <si>
    <t>Address</t>
  </si>
  <si>
    <t>City</t>
  </si>
  <si>
    <t>Zip Code</t>
  </si>
  <si>
    <t>County</t>
  </si>
  <si>
    <t xml:space="preserve">List Househould Members </t>
  </si>
  <si>
    <t>Relationship to Patient</t>
  </si>
  <si>
    <t>Date of Birth</t>
  </si>
  <si>
    <t>Health First CO/CHP+ Number</t>
  </si>
  <si>
    <t>Health First CO/CHP+ Ineligibility Code
(CICP Only)</t>
  </si>
  <si>
    <t>Selected Program for Household Member</t>
  </si>
  <si>
    <t>1.</t>
  </si>
  <si>
    <t>2.</t>
  </si>
  <si>
    <t>3.</t>
  </si>
  <si>
    <t>4.</t>
  </si>
  <si>
    <t>5.</t>
  </si>
  <si>
    <t>6.</t>
  </si>
  <si>
    <t>7.</t>
  </si>
  <si>
    <t>8.</t>
  </si>
  <si>
    <t>9.</t>
  </si>
  <si>
    <t>10.</t>
  </si>
  <si>
    <t>11.</t>
  </si>
  <si>
    <t>12.</t>
  </si>
  <si>
    <t>13.</t>
  </si>
  <si>
    <t>14.</t>
  </si>
  <si>
    <t>15.</t>
  </si>
  <si>
    <t>Section II: Calculating Income</t>
  </si>
  <si>
    <t>Income Source</t>
  </si>
  <si>
    <t>Annualized Total</t>
  </si>
  <si>
    <t>1. Gross Employment Income</t>
  </si>
  <si>
    <t>2. Unearned Income</t>
  </si>
  <si>
    <t>3. Self-Employment Income</t>
  </si>
  <si>
    <t>4. Total Income (Lines 1 + 2 + 3)</t>
  </si>
  <si>
    <r>
      <t xml:space="preserve">5. Deductions </t>
    </r>
    <r>
      <rPr>
        <b/>
        <sz val="12"/>
        <color theme="1"/>
        <rFont val="Tahoma"/>
        <family val="2"/>
      </rPr>
      <t>(See Worksheet 3)</t>
    </r>
  </si>
  <si>
    <t>250%:</t>
  </si>
  <si>
    <t xml:space="preserve">**If you allow a spend down, enter the amount into </t>
  </si>
  <si>
    <r>
      <rPr>
        <sz val="12"/>
        <color theme="1"/>
        <rFont val="Tahoma"/>
        <family val="2"/>
      </rPr>
      <t xml:space="preserve">6. </t>
    </r>
    <r>
      <rPr>
        <b/>
        <sz val="12"/>
        <color theme="1"/>
        <rFont val="Tahoma"/>
        <family val="2"/>
      </rPr>
      <t>Grand Total</t>
    </r>
    <r>
      <rPr>
        <sz val="12"/>
        <color theme="1"/>
        <rFont val="Tahoma"/>
        <family val="2"/>
      </rPr>
      <t xml:space="preserve"> Annual Income </t>
    </r>
  </si>
  <si>
    <t>Spend Down:</t>
  </si>
  <si>
    <t>the deductions worksheet after it has been paid.</t>
  </si>
  <si>
    <t>FPG Percentage:</t>
  </si>
  <si>
    <t>Household Size</t>
  </si>
  <si>
    <t>CICP Annual Cap:</t>
  </si>
  <si>
    <t>HDC Facility Monthly Max.:</t>
  </si>
  <si>
    <t>HDC Physician Monthly Max.:</t>
  </si>
  <si>
    <t>PENALTY CLAUSE,CONFIRMATION STATEMENT AND AUTHORIZATION FOR RELEASE OF INFORMATION</t>
  </si>
  <si>
    <r>
      <rPr>
        <b/>
        <sz val="12"/>
        <color theme="1"/>
        <rFont val="Tahoma"/>
        <family val="2"/>
      </rPr>
      <t>CICP ONLY:</t>
    </r>
    <r>
      <rPr>
        <sz val="12"/>
        <color theme="1"/>
        <rFont val="Tahoma"/>
        <family val="2"/>
      </rPr>
      <t xml:space="preserve"> I certify that the information provided to complete this application is true and correct to the best of my knowledge. I understand that any</t>
    </r>
  </si>
  <si>
    <t>misrepresentations made with the intent to defraud the CICP program may result in criminal prosecution. Additionally, if I misrepresent my eligibility knowing</t>
  </si>
  <si>
    <t>that I am not eligible, I may be charged with a crime.</t>
  </si>
  <si>
    <t>I authorize the provider to use any information contained in the application to verify my eligibility for assistance under CICP or Hospital Discounted Care, and to</t>
  </si>
  <si>
    <t>obtain records pertaining to eligibility from a bank or other financial institution as defined in section 15-15-201(4), C.R.S., or from any insurance company.</t>
  </si>
  <si>
    <t xml:space="preserve">CICP ONLY: I understand it is my responsibility to notify the provider of an income or household change that may influence the rating on this </t>
  </si>
  <si>
    <t>application in relation to CICP and failure to do so voids this application for CICP.</t>
  </si>
  <si>
    <t>YOU HAVE 30 CALENDAR DAYS TO APPEAL YOUR ELIGIBILITY DETERMINATION FOR CICP AND HOSPITAL DISCOUNTED CARE</t>
  </si>
  <si>
    <t>(Ask your eligibility technician for more information on the appeal process)</t>
  </si>
  <si>
    <t>Print Patient/Guardian Name</t>
  </si>
  <si>
    <t>Patient/Guardian Signature and Date</t>
  </si>
  <si>
    <t>Patient was contacted by      phone      email      other:</t>
  </si>
  <si>
    <t>and documentation of contact is attached in lieu of signature.</t>
  </si>
  <si>
    <t>Print Eligibility Technician Name</t>
  </si>
  <si>
    <t>Eligibility Technician Signature and Date</t>
  </si>
  <si>
    <t>Print Hospital Name</t>
  </si>
  <si>
    <t>Hospital Phone Number</t>
  </si>
  <si>
    <t>Application Notes</t>
  </si>
  <si>
    <t>*Begin and End Date fields are unlocked and able to be changed for cards that do not cover a year.*</t>
  </si>
  <si>
    <t>Rating:</t>
  </si>
  <si>
    <t>Name:</t>
  </si>
  <si>
    <t>SSN:</t>
  </si>
  <si>
    <t>Colorado Indigent Care Program (NOT Insurance)</t>
  </si>
  <si>
    <t>Rate:</t>
  </si>
  <si>
    <t>Copay Cap:</t>
  </si>
  <si>
    <t>County Code:</t>
  </si>
  <si>
    <t>Begin Date:</t>
  </si>
  <si>
    <t>Technician's Signature</t>
  </si>
  <si>
    <t>Show this card any time you visit a CICP Provider</t>
  </si>
  <si>
    <t>CICP Copays Due</t>
  </si>
  <si>
    <t>Ambulatory Surgery</t>
  </si>
  <si>
    <t>Prescriptions</t>
  </si>
  <si>
    <t>Inpatient</t>
  </si>
  <si>
    <t>Laboratory</t>
  </si>
  <si>
    <t>Hospital Physician</t>
  </si>
  <si>
    <t>Basic Radiology &amp; Imaging</t>
  </si>
  <si>
    <t>Emergency Room</t>
  </si>
  <si>
    <t>High-Level Radiology &amp; Imaging</t>
  </si>
  <si>
    <t>Emergency Transportation</t>
  </si>
  <si>
    <t>Outpatient Hospital</t>
  </si>
  <si>
    <t>Specialty Outpatient Hospital</t>
  </si>
  <si>
    <t>Choose the rating category on the Welcome Letter tab to automatically fill in the correct copays.</t>
  </si>
  <si>
    <t>Copay lines are unlocked so providers may fill in the copays by hand if wanted.</t>
  </si>
  <si>
    <t>Hospital Discounted Care/CICP</t>
  </si>
  <si>
    <t>(NOT Insurance)</t>
  </si>
  <si>
    <t>CICP Copay Cap:</t>
  </si>
  <si>
    <t>Show this card any time you visit a hospital</t>
  </si>
  <si>
    <t>Facility Monthly 4% Max:</t>
  </si>
  <si>
    <t xml:space="preserve">Each Physician Monthly </t>
  </si>
  <si>
    <t>2% Max:</t>
  </si>
  <si>
    <t>HDC Facility:</t>
  </si>
  <si>
    <t>HDC Phys.:</t>
  </si>
  <si>
    <t>For patients who are currently receiving unemployment income, the end date should match the calculated last date they will receive a UI payment</t>
  </si>
  <si>
    <t>Clients applying for or receiving discounted CICP services shall:</t>
  </si>
  <si>
    <t>1. Acknowledge that the CICP is not health insurance, does not offer a specific benefit package, is not an entitlement to medical benefits and that there are limitations to services discounted;</t>
  </si>
  <si>
    <t>2. Acknowledge that discounted CICP health care services vary by provider location;</t>
  </si>
  <si>
    <t>3. Give the CICP provider all the necessary financial information and documentation needed to complete the application;</t>
  </si>
  <si>
    <t>4. Not give false information with the intent to commit fraud;</t>
  </si>
  <si>
    <t>5. Tell the CICP provider if a CICP financial rating was issued by another provider and notify the CICP provider within 15 days if the CICP rating is disputed;</t>
  </si>
  <si>
    <t>6. Be responsible for paying any money owed on time, and as required, or work with the CICP provider to make payment arrangements;</t>
  </si>
  <si>
    <t>7. Notify the CICP provider promptly of changes in resources, income and all other household changes that may affect the CICP rating;</t>
  </si>
  <si>
    <t>8. Communicate any information, concerns and/or questions related to the financial screening to the appropriate representative;</t>
  </si>
  <si>
    <t>9. Keep track of all copayments made to CICP providers for services discounted by CICP and inform the provider once the household copayment cap has been met;</t>
  </si>
  <si>
    <t>10. Respect the property of the CICP provider, fellow clients and others; and</t>
  </si>
  <si>
    <t>11. Follow all other rules and regulations of the CICP provider’s location relating to respectful treatment and rights of other clients and provider staff.</t>
  </si>
  <si>
    <t>If your facility uses an approved alternate copayment schedule, you can enter in the ranges and copayments in the table below</t>
  </si>
  <si>
    <r>
      <rPr>
        <sz val="11"/>
        <color theme="1"/>
        <rFont val="Tahoma"/>
        <family val="2"/>
      </rPr>
      <t xml:space="preserve">The drop down menu should automatically update to include your facility's ranges. </t>
    </r>
    <r>
      <rPr>
        <b/>
        <u/>
        <sz val="11"/>
        <color theme="1"/>
        <rFont val="Tahoma"/>
        <family val="2"/>
      </rPr>
      <t>The Homeless rate cannot be changed.</t>
    </r>
  </si>
  <si>
    <t>*If your facility does not provide or discount one or more of the following services, replace those rows with "Not Discounted" or "N/A"</t>
  </si>
  <si>
    <t>No CICP</t>
  </si>
  <si>
    <t>Homeless</t>
  </si>
  <si>
    <t>0-40%</t>
  </si>
  <si>
    <t>41-62%</t>
  </si>
  <si>
    <t>63-81%</t>
  </si>
  <si>
    <t>82-100%</t>
  </si>
  <si>
    <t>101-117%</t>
  </si>
  <si>
    <t>118-133%</t>
  </si>
  <si>
    <t>134-159%</t>
  </si>
  <si>
    <t>160-185%</t>
  </si>
  <si>
    <t>186-200%</t>
  </si>
  <si>
    <t>201-250%</t>
  </si>
  <si>
    <t>Ambulatory Surgery </t>
  </si>
  <si>
    <t>N/A</t>
  </si>
  <si>
    <t>$0 </t>
  </si>
  <si>
    <t>Inpatient Facility </t>
  </si>
  <si>
    <t>Hospital Physician </t>
  </si>
  <si>
    <t>Emergency Room </t>
  </si>
  <si>
    <t>Emergency Transportation </t>
  </si>
  <si>
    <t>Outpatient Hospital Services </t>
  </si>
  <si>
    <t>Specialty Outpatient </t>
  </si>
  <si>
    <t>Prescription </t>
  </si>
  <si>
    <t>Laboratory </t>
  </si>
  <si>
    <t>Basic Radiology &amp; Imaging </t>
  </si>
  <si>
    <t>High-Level Radiology &amp; Imaging </t>
  </si>
  <si>
    <t>Welcome to the Colorado Indigent Care Program (CICP)</t>
  </si>
  <si>
    <t xml:space="preserve">The Colorado Indigent Care Program (CICP) is a discounted health care program for </t>
  </si>
  <si>
    <t>residents of Colorado. Health care providers who participate in the CICP offer discounted</t>
  </si>
  <si>
    <t>health care services to people who qualify for the program.</t>
  </si>
  <si>
    <t xml:space="preserve">The CICP health care provider has assigned you a rating based on your household </t>
  </si>
  <si>
    <t xml:space="preserve">income. Your rating determined what your CICP copayment is. The copayment is the </t>
  </si>
  <si>
    <t xml:space="preserve">portion of your medical bills under the CICP that you will be responsible for. Payment of </t>
  </si>
  <si>
    <t xml:space="preserve">the copayment is expected at the time of service, unless you have made other payment </t>
  </si>
  <si>
    <t xml:space="preserve">arrangements with the CICP Provider. </t>
  </si>
  <si>
    <t xml:space="preserve">The CICP is not health insurance and the CICP cannot guarantee benefits. Services must </t>
  </si>
  <si>
    <t>be received from a qualified CICP provider. Available discounted services and copayments</t>
  </si>
  <si>
    <t>may be different from provider to provider. If your CICP provider refers you to a non-</t>
  </si>
  <si>
    <t>CICP health care provider for care, you may be responsible for the bill without a discount.</t>
  </si>
  <si>
    <t xml:space="preserve">Please check with your health care provider before receiving care so that you understand </t>
  </si>
  <si>
    <t xml:space="preserve">what CICP will discount and what it will not discount. </t>
  </si>
  <si>
    <t xml:space="preserve">Please discuss questions about your medical bills and medical care directly with </t>
  </si>
  <si>
    <t xml:space="preserve">your CICP provider at the following phone number: </t>
  </si>
  <si>
    <t xml:space="preserve">If you need more information about CICP, or have concerns that have not been resolved </t>
  </si>
  <si>
    <t>with your CICP provider, call:</t>
  </si>
  <si>
    <t>Colorado Department of Health Care Policy and Financing</t>
  </si>
  <si>
    <t>Customer Contact Center</t>
  </si>
  <si>
    <t>1-800-221-3943</t>
  </si>
  <si>
    <t xml:space="preserve">Information about CICP is also available on the Department of Health Care Policy and </t>
  </si>
  <si>
    <t xml:space="preserve">Financing’s Website, including a Provider Directory: Go to www.Colorado.gov/hcpf and </t>
  </si>
  <si>
    <t xml:space="preserve">click the link “Explore Programs and Benefits”, “Adults”, Colorado Indigent Care Program </t>
  </si>
  <si>
    <t xml:space="preserve">(CICP), then select “Program Information Page”, and then “CICP Provider Directory” at </t>
  </si>
  <si>
    <t>the bottom of the page.</t>
  </si>
  <si>
    <t>(Turn the page over for more information)</t>
  </si>
  <si>
    <t xml:space="preserve">Your CICP provider can enter your copayment amount for health care services in the </t>
  </si>
  <si>
    <t xml:space="preserve">table below. Copayments are different for different types of medical care, and your </t>
  </si>
  <si>
    <t xml:space="preserve">CICP provider may not offer all types of services. You should ask your CICP provider </t>
  </si>
  <si>
    <t>about what health care services are available at a discount and which copayment applies.</t>
  </si>
  <si>
    <t>Your household rating:</t>
  </si>
  <si>
    <t>CICP Copayment Information for Clients based on rating:</t>
  </si>
  <si>
    <t>Service/Setting</t>
  </si>
  <si>
    <t>Copayment per Visit
(depends on rating)</t>
  </si>
  <si>
    <t>Inpatient Hospital Facility*</t>
  </si>
  <si>
    <t>Hospital Physician Services</t>
  </si>
  <si>
    <t>Emergency Room Facility Charge*</t>
  </si>
  <si>
    <t>Outpatient Hospital Services</t>
  </si>
  <si>
    <t>Specialty Outpatient Hospital Services</t>
  </si>
  <si>
    <t>Prescription Drugs</t>
  </si>
  <si>
    <t>Basic Radiology and Imaging</t>
  </si>
  <si>
    <t>High-Level Radiology and Imaging**</t>
  </si>
  <si>
    <t xml:space="preserve">*Hospital Physician Services may be applied separately to Inpatient Hospital and </t>
  </si>
  <si>
    <t xml:space="preserve">Emergency Room charges. </t>
  </si>
  <si>
    <t xml:space="preserve">**High-Level Radiology and Imaging includes Magnetic Resonance Imaging (MRI), </t>
  </si>
  <si>
    <t xml:space="preserve">Computed Tomography (CT), Positron Emission Tomography (PET) or other </t>
  </si>
  <si>
    <t xml:space="preserve">Nuclear Medicine services, Sleep Studies, or Catheterization Laboratory (cath lab) in the </t>
  </si>
  <si>
    <t xml:space="preserve">outpatient hospital, emergency room, or clinic setting. Some providers may charge a </t>
  </si>
  <si>
    <t>lower copay amount for certain High-Level Radiology and Imaging services.</t>
  </si>
  <si>
    <t>NO SOCIAL SECURITY NUMBER AFFIDAVIT</t>
  </si>
  <si>
    <t>I,</t>
  </si>
  <si>
    <t>, swear or affirm under penalty of perjury under the laws of</t>
  </si>
  <si>
    <t>the State of Colorado that I do not have a Social Security Number because (check one):</t>
  </si>
  <si>
    <t>I am experiencing homelessness and I am unable to provide my Social Security Number.</t>
  </si>
  <si>
    <t>I am not eligible to receive a Social Security Number.</t>
  </si>
  <si>
    <t>I can only be issued a Social Security Number for a valid non-work reason.</t>
  </si>
  <si>
    <t>I hold a well-established religious objection to having a Social Security Number.</t>
  </si>
  <si>
    <t>Applicant Signature</t>
  </si>
  <si>
    <t>Version number</t>
  </si>
  <si>
    <t>Code</t>
  </si>
  <si>
    <t>COLORADO INDIGENT CARE PROGRAM</t>
  </si>
  <si>
    <t>Copay Cap</t>
  </si>
  <si>
    <t>Adams</t>
  </si>
  <si>
    <t>01</t>
  </si>
  <si>
    <t>Federal Poverty Guideline Determination</t>
  </si>
  <si>
    <t>Alamosa</t>
  </si>
  <si>
    <t>02</t>
  </si>
  <si>
    <t>Arapahoe</t>
  </si>
  <si>
    <t>03</t>
  </si>
  <si>
    <t>Self-Employment</t>
  </si>
  <si>
    <t>Family Size</t>
  </si>
  <si>
    <t>100% FPL</t>
  </si>
  <si>
    <t>Archuleta</t>
  </si>
  <si>
    <t>04</t>
  </si>
  <si>
    <t>Baca</t>
  </si>
  <si>
    <t>05</t>
  </si>
  <si>
    <t>No</t>
  </si>
  <si>
    <t>Bent</t>
  </si>
  <si>
    <t>06</t>
  </si>
  <si>
    <t>Boulder</t>
  </si>
  <si>
    <t>07</t>
  </si>
  <si>
    <t>Broomfield</t>
  </si>
  <si>
    <t>64</t>
  </si>
  <si>
    <t>Chaffee</t>
  </si>
  <si>
    <t>08</t>
  </si>
  <si>
    <t>Cheyenne</t>
  </si>
  <si>
    <t>09</t>
  </si>
  <si>
    <t>Clear Creek</t>
  </si>
  <si>
    <t>10</t>
  </si>
  <si>
    <t>Conejos</t>
  </si>
  <si>
    <t>11</t>
  </si>
  <si>
    <t>Costilla</t>
  </si>
  <si>
    <t>12</t>
  </si>
  <si>
    <t>Crowley</t>
  </si>
  <si>
    <t>13</t>
  </si>
  <si>
    <t>Custer</t>
  </si>
  <si>
    <t>14</t>
  </si>
  <si>
    <t>Delta</t>
  </si>
  <si>
    <t>15</t>
  </si>
  <si>
    <t>Denver</t>
  </si>
  <si>
    <t>16</t>
  </si>
  <si>
    <t>Dolores</t>
  </si>
  <si>
    <t>17</t>
  </si>
  <si>
    <t>Douglas</t>
  </si>
  <si>
    <t>18</t>
  </si>
  <si>
    <t>Eagle</t>
  </si>
  <si>
    <t>19</t>
  </si>
  <si>
    <t>Worksheet 3</t>
  </si>
  <si>
    <t>El Paso</t>
  </si>
  <si>
    <t>21</t>
  </si>
  <si>
    <t>One Time</t>
  </si>
  <si>
    <t>Elbert</t>
  </si>
  <si>
    <t>20</t>
  </si>
  <si>
    <t>Fremont</t>
  </si>
  <si>
    <t>22</t>
  </si>
  <si>
    <t>Quarterly</t>
  </si>
  <si>
    <t>Garfield</t>
  </si>
  <si>
    <t>23</t>
  </si>
  <si>
    <t>Annual</t>
  </si>
  <si>
    <t>Gilpin</t>
  </si>
  <si>
    <t>24</t>
  </si>
  <si>
    <t>Grand</t>
  </si>
  <si>
    <t>25</t>
  </si>
  <si>
    <t>Client Info:</t>
  </si>
  <si>
    <t>Gunnison</t>
  </si>
  <si>
    <t>26</t>
  </si>
  <si>
    <t>Hinsdale</t>
  </si>
  <si>
    <t>27</t>
  </si>
  <si>
    <t>Huerfano</t>
  </si>
  <si>
    <t>28</t>
  </si>
  <si>
    <t>Undocumented</t>
  </si>
  <si>
    <t>Jackson</t>
  </si>
  <si>
    <t>29</t>
  </si>
  <si>
    <t>Jefferson</t>
  </si>
  <si>
    <t>30</t>
  </si>
  <si>
    <t>Kiowa</t>
  </si>
  <si>
    <t>31</t>
  </si>
  <si>
    <t>Kit Carson</t>
  </si>
  <si>
    <t>32</t>
  </si>
  <si>
    <t>La Plata</t>
  </si>
  <si>
    <t>34</t>
  </si>
  <si>
    <t>Lake</t>
  </si>
  <si>
    <t>33</t>
  </si>
  <si>
    <t>Spouse/Civil Union Partner</t>
  </si>
  <si>
    <t>Larimer</t>
  </si>
  <si>
    <t>35</t>
  </si>
  <si>
    <t>Parent/Guardian</t>
  </si>
  <si>
    <t>Las Animas</t>
  </si>
  <si>
    <t>36</t>
  </si>
  <si>
    <t>Minor Child</t>
  </si>
  <si>
    <t>Lincoln</t>
  </si>
  <si>
    <t>37</t>
  </si>
  <si>
    <t>Minor Sibling</t>
  </si>
  <si>
    <t>Logan</t>
  </si>
  <si>
    <t>38</t>
  </si>
  <si>
    <t>Student Adult Child</t>
  </si>
  <si>
    <t>Mesa</t>
  </si>
  <si>
    <t>39</t>
  </si>
  <si>
    <t>Medical Power of Attorney</t>
  </si>
  <si>
    <t>Mineral</t>
  </si>
  <si>
    <t>40</t>
  </si>
  <si>
    <t>Other</t>
  </si>
  <si>
    <t>Moffat</t>
  </si>
  <si>
    <t>41</t>
  </si>
  <si>
    <t>Montezuma</t>
  </si>
  <si>
    <t>42</t>
  </si>
  <si>
    <t>CICP and HDC</t>
  </si>
  <si>
    <t>Montrose</t>
  </si>
  <si>
    <t>43</t>
  </si>
  <si>
    <t>HDC</t>
  </si>
  <si>
    <t>Morgan</t>
  </si>
  <si>
    <t>44</t>
  </si>
  <si>
    <t>CICP</t>
  </si>
  <si>
    <t>Otero</t>
  </si>
  <si>
    <t>45</t>
  </si>
  <si>
    <t>HH Size Only</t>
  </si>
  <si>
    <t>Ouray</t>
  </si>
  <si>
    <t>46</t>
  </si>
  <si>
    <t>Park</t>
  </si>
  <si>
    <t>47</t>
  </si>
  <si>
    <t>Phillips</t>
  </si>
  <si>
    <t>48</t>
  </si>
  <si>
    <t>Pitkin</t>
  </si>
  <si>
    <t>49</t>
  </si>
  <si>
    <t>Didn't want to answer</t>
  </si>
  <si>
    <t>Prowers</t>
  </si>
  <si>
    <t>50</t>
  </si>
  <si>
    <t>Pueblo</t>
  </si>
  <si>
    <t>51</t>
  </si>
  <si>
    <t>Rio Blanco</t>
  </si>
  <si>
    <t>52</t>
  </si>
  <si>
    <t>Rio Grande</t>
  </si>
  <si>
    <t>53</t>
  </si>
  <si>
    <t>Routt</t>
  </si>
  <si>
    <t>54</t>
  </si>
  <si>
    <t>Saguache</t>
  </si>
  <si>
    <t>55</t>
  </si>
  <si>
    <t>San Juan</t>
  </si>
  <si>
    <t>56</t>
  </si>
  <si>
    <t>San Miguel</t>
  </si>
  <si>
    <t>57</t>
  </si>
  <si>
    <t>Sedgwick</t>
  </si>
  <si>
    <t>58</t>
  </si>
  <si>
    <t>Summit</t>
  </si>
  <si>
    <t>59</t>
  </si>
  <si>
    <t>Teller</t>
  </si>
  <si>
    <t>60</t>
  </si>
  <si>
    <t>Washington</t>
  </si>
  <si>
    <t>61</t>
  </si>
  <si>
    <t>Weld</t>
  </si>
  <si>
    <t>62</t>
  </si>
  <si>
    <t>Yuma</t>
  </si>
  <si>
    <t>63</t>
  </si>
  <si>
    <t>Out of State (HDC Only)</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</si>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</sst>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164" formatCode="\(###\)\ ###\-####"/>
    <numFmt numFmtId="165" formatCode="m/d/yy"/>
    <numFmt numFmtId="166" formatCode="000\-00\-0000"/>
    <numFmt numFmtId="167" formatCode="00000"/>
    <numFmt numFmtId="168" formatCode="[&lt;=9999999]###\-####;\(###\)\ ###\-####"/>
    <numFmt numFmtId="169" formatCode="mm/dd/yy"/>
    <numFmt numFmtId="170" formatCode="&quot;$&quot;#,##0.00"/>
    <numFmt numFmtId="171" formatCode="_(&quot;$&quot;* #,##0_);_(&quot;$&quot;* \(#,##0\);_(&quot;$&quot;* &quot;-&quot;??_);_(@_)"/>
    <numFmt numFmtId="172" formatCode="&quot;$&quot;#,##0"/>
    <numFmt numFmtId="173" formatCode="###\-##\-####"/>
  </numFmts>
  <fonts count="37" x14ac:knownFonts="1">
    <font>
      <sz val="11"/>
      <color theme="1"/>
      <name val="Arial"/>
    </font>
    <font>
      <b/>
      <sz val="10"/>
      <color theme="1"/>
      <name val="Tahoma"/>
      <family val="2"/>
    </font>
    <font>
      <b/>
      <sz val="14"/>
      <color theme="1"/>
      <name val="Arial"/>
      <family val="2"/>
    </font>
    <font>
      <sz val="10"/>
      <color theme="1"/>
      <name val="Arial"/>
      <family val="2"/>
    </font>
    <font>
      <b/>
      <sz val="14"/>
      <color theme="1"/>
      <name val="Tahoma"/>
      <family val="2"/>
    </font>
    <font>
      <sz val="12"/>
      <color theme="1"/>
      <name val="Tahoma"/>
      <family val="2"/>
    </font>
    <font>
      <sz val="10"/>
      <color theme="1"/>
      <name val="Tahoma"/>
      <family val="2"/>
    </font>
    <font>
      <sz val="11"/>
      <color theme="1"/>
      <name val="Tahoma"/>
      <family val="2"/>
    </font>
    <font>
      <b/>
      <u/>
      <sz val="11"/>
      <color theme="1"/>
      <name val="Tahoma"/>
      <family val="2"/>
    </font>
    <font>
      <b/>
      <sz val="11"/>
      <color theme="1"/>
      <name val="Tahoma"/>
      <family val="2"/>
    </font>
    <font>
      <b/>
      <sz val="12"/>
      <color theme="1"/>
      <name val="Arial"/>
      <family val="2"/>
    </font>
    <font>
      <b/>
      <sz val="12"/>
      <color rgb="FFFF0000"/>
      <name val="Arial"/>
      <family val="2"/>
    </font>
    <font>
      <b/>
      <sz val="12"/>
      <color theme="0"/>
      <name val="Tahoma"/>
      <family val="2"/>
    </font>
    <font>
      <sz val="12"/>
      <color theme="0"/>
      <name val="Tahoma"/>
      <family val="2"/>
    </font>
    <font>
      <b/>
      <sz val="12"/>
      <color theme="1"/>
      <name val="Tahoma"/>
      <family val="2"/>
    </font>
    <font>
      <sz val="11"/>
      <color theme="1"/>
      <name val="Calibri"/>
      <family val="2"/>
    </font>
    <font>
      <sz val="9"/>
      <color theme="1"/>
      <name val="Tahoma"/>
      <family val="2"/>
    </font>
    <font>
      <sz val="11"/>
      <name val="Arial"/>
      <family val="2"/>
    </font>
    <font>
      <sz val="14"/>
      <color theme="1"/>
      <name val="Tahoma"/>
      <family val="2"/>
    </font>
    <font>
      <u/>
      <sz val="12"/>
      <color theme="1"/>
      <name val="Tahoma"/>
      <family val="2"/>
    </font>
    <font>
      <b/>
      <u/>
      <sz val="12"/>
      <color theme="1"/>
      <name val="Tahoma"/>
      <family val="2"/>
    </font>
    <font>
      <b/>
      <sz val="11"/>
      <color theme="1"/>
      <name val="Calibri"/>
      <family val="2"/>
    </font>
    <font>
      <i/>
      <u/>
      <sz val="11"/>
      <color theme="1"/>
      <name val="Tahoma"/>
      <family val="2"/>
    </font>
    <font>
      <i/>
      <sz val="11"/>
      <color theme="1"/>
      <name val="Tahoma"/>
      <family val="2"/>
    </font>
    <font>
      <i/>
      <sz val="11"/>
      <color rgb="FFA5A5A5"/>
      <name val="Tahoma"/>
      <family val="2"/>
    </font>
    <font>
      <b/>
      <sz val="12"/>
      <color theme="1"/>
      <name val="Times New Roman"/>
      <family val="1"/>
    </font>
    <font>
      <sz val="12"/>
      <color theme="1"/>
      <name val="Times New Roman"/>
      <family val="1"/>
    </font>
    <font>
      <sz val="8"/>
      <name val="Arial"/>
      <family val="2"/>
    </font>
    <font>
      <sz val="11"/>
      <color theme="1"/>
      <name val="Arial"/>
      <family val="2"/>
    </font>
    <font>
      <b/>
      <sz val="11"/>
      <name val="Tahoma"/>
      <family val="2"/>
    </font>
    <font>
      <sz val="11"/>
      <color rgb="FFA5A5A5"/>
      <name val="Tahoma"/>
      <family val="2"/>
    </font>
    <font>
      <sz val="11"/>
      <name val="Tahoma"/>
      <family val="2"/>
    </font>
    <font>
      <sz val="11"/>
      <color theme="1"/>
      <name val="Arial"/>
      <family val="2"/>
    </font>
    <font>
      <b/>
      <i/>
      <sz val="11"/>
      <color theme="1"/>
      <name val="Tahoma"/>
      <family val="2"/>
    </font>
    <font>
      <sz val="11"/>
      <color theme="1"/>
      <name val="Calibri"/>
      <family val="2"/>
      <scheme val="major"/>
    </font>
    <font>
      <u/>
      <sz val="11"/>
      <color theme="10"/>
      <name val="Arial"/>
      <family val="2"/>
    </font>
    <font>
      <u/>
      <sz val="12"/>
      <color theme="10"/>
      <name val="Arial"/>
      <family val="2"/>
    </font>
  </fonts>
  <fills count="17">
    <fill>
      <patternFill patternType="none"/>
    </fill>
    <fill>
      <patternFill patternType="gray125"/>
    </fill>
    <fill>
      <patternFill patternType="solid">
        <fgColor rgb="FFFFFF00"/>
        <bgColor rgb="FFFFFF00"/>
      </patternFill>
    </fill>
    <fill>
      <patternFill patternType="solid">
        <fgColor theme="1"/>
        <bgColor theme="1"/>
      </patternFill>
    </fill>
    <fill>
      <patternFill patternType="solid">
        <fgColor rgb="FFFEAEA8"/>
        <bgColor rgb="FFFEAEA8"/>
      </patternFill>
    </fill>
    <fill>
      <patternFill patternType="solid">
        <fgColor theme="0"/>
        <bgColor theme="0"/>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theme="7"/>
        <bgColor theme="7"/>
      </patternFill>
    </fill>
    <fill>
      <patternFill patternType="solid">
        <fgColor rgb="FFD9D9D9"/>
        <bgColor rgb="FFD9D9D9"/>
      </patternFill>
    </fill>
    <fill>
      <patternFill patternType="solid">
        <fgColor rgb="FF6AA84F"/>
        <bgColor rgb="FF6AA84F"/>
      </patternFill>
    </fill>
    <fill>
      <patternFill patternType="solid">
        <fgColor theme="7"/>
        <bgColor rgb="FFFFFF00"/>
      </patternFill>
    </fill>
    <fill>
      <patternFill patternType="solid">
        <fgColor theme="0" tint="-0.249977111117893"/>
        <bgColor indexed="64"/>
      </patternFill>
    </fill>
    <fill>
      <patternFill patternType="solid">
        <fgColor rgb="FFFFFF00"/>
        <bgColor indexed="64"/>
      </patternFill>
    </fill>
    <fill>
      <patternFill patternType="solid">
        <fgColor rgb="FFD9D9D9"/>
        <bgColor rgb="FFD9EAD3"/>
      </patternFill>
    </fill>
    <fill>
      <patternFill patternType="solid">
        <fgColor theme="4"/>
        <bgColor rgb="FFFFFF00"/>
      </patternFill>
    </fill>
  </fills>
  <borders count="92">
    <border>
      <left/>
      <right/>
      <top/>
      <bottom/>
      <diagonal/>
    </border>
    <border>
      <left/>
      <right/>
      <top/>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right/>
      <top style="thin">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top style="medium">
        <color rgb="FF000000"/>
      </top>
      <bottom style="dotted">
        <color rgb="FF000000"/>
      </bottom>
      <diagonal/>
    </border>
    <border>
      <left/>
      <right/>
      <top style="dotted">
        <color rgb="FF000000"/>
      </top>
      <bottom style="dotted">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dotted">
        <color rgb="FF000000"/>
      </bottom>
      <diagonal/>
    </border>
    <border>
      <left/>
      <right style="medium">
        <color indexed="64"/>
      </right>
      <top style="medium">
        <color rgb="FF000000"/>
      </top>
      <bottom style="dotted">
        <color rgb="FF000000"/>
      </bottom>
      <diagonal/>
    </border>
    <border>
      <left style="medium">
        <color indexed="64"/>
      </left>
      <right/>
      <top style="dotted">
        <color rgb="FF000000"/>
      </top>
      <bottom style="dotted">
        <color rgb="FF000000"/>
      </bottom>
      <diagonal/>
    </border>
    <border>
      <left/>
      <right style="medium">
        <color indexed="64"/>
      </right>
      <top style="dotted">
        <color rgb="FF000000"/>
      </top>
      <bottom style="dotted">
        <color rgb="FF000000"/>
      </bottom>
      <diagonal/>
    </border>
    <border>
      <left style="medium">
        <color indexed="64"/>
      </left>
      <right/>
      <top style="dotted">
        <color rgb="FF000000"/>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top style="medium">
        <color rgb="FF000000"/>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rgb="FF000000"/>
      </left>
      <right style="thin">
        <color indexed="64"/>
      </right>
      <top style="thin">
        <color rgb="FF000000"/>
      </top>
      <bottom style="thin">
        <color rgb="FF000000"/>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rgb="FF000000"/>
      </top>
      <bottom style="thin">
        <color indexed="64"/>
      </bottom>
      <diagonal/>
    </border>
  </borders>
  <cellStyleXfs count="3">
    <xf numFmtId="0" fontId="0" fillId="0" borderId="0"/>
    <xf numFmtId="9" fontId="32" fillId="0" borderId="0" applyFont="0" applyFill="0" applyBorder="0" applyAlignment="0" applyProtection="0"/>
    <xf numFmtId="0" fontId="35" fillId="0" borderId="0" applyNumberFormat="0" applyFill="0" applyBorder="0" applyAlignment="0" applyProtection="0"/>
  </cellStyleXfs>
  <cellXfs count="651">
    <xf numFmtId="0" fontId="0" fillId="0" borderId="0" xfId="0"/>
    <xf numFmtId="0" fontId="3" fillId="0" borderId="0" xfId="0" applyFont="1" applyAlignment="1">
      <alignment horizontal="center"/>
    </xf>
    <xf numFmtId="0" fontId="3" fillId="0" borderId="0" xfId="0" applyFont="1" applyAlignment="1">
      <alignment horizontal="right" wrapText="1"/>
    </xf>
    <xf numFmtId="0" fontId="4" fillId="0" borderId="0" xfId="0" applyFont="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center"/>
    </xf>
    <xf numFmtId="0" fontId="7" fillId="0" borderId="0" xfId="0" applyFont="1" applyAlignment="1">
      <alignment horizontal="center"/>
    </xf>
    <xf numFmtId="165" fontId="7" fillId="0" borderId="0" xfId="0" applyNumberFormat="1" applyFont="1" applyAlignment="1">
      <alignment horizontal="center"/>
    </xf>
    <xf numFmtId="166" fontId="7" fillId="0" borderId="0" xfId="0" applyNumberFormat="1" applyFont="1" applyAlignment="1">
      <alignment horizontal="center"/>
    </xf>
    <xf numFmtId="167" fontId="7" fillId="0" borderId="0" xfId="0" applyNumberFormat="1" applyFont="1" applyAlignment="1">
      <alignment horizontal="center"/>
    </xf>
    <xf numFmtId="168" fontId="7" fillId="0" borderId="0" xfId="0" applyNumberFormat="1" applyFont="1" applyAlignment="1">
      <alignment horizontal="center"/>
    </xf>
    <xf numFmtId="0" fontId="7" fillId="0" borderId="2" xfId="0" applyFont="1" applyBorder="1" applyAlignment="1">
      <alignment horizontal="center"/>
    </xf>
    <xf numFmtId="0" fontId="7" fillId="3" borderId="3" xfId="0" applyFont="1" applyFill="1" applyBorder="1" applyAlignment="1">
      <alignment horizontal="center"/>
    </xf>
    <xf numFmtId="0" fontId="3" fillId="0" borderId="0" xfId="0" applyFont="1" applyAlignment="1">
      <alignment horizontal="center" wrapText="1"/>
    </xf>
    <xf numFmtId="169" fontId="7" fillId="0" borderId="0" xfId="0" applyNumberFormat="1" applyFont="1" applyAlignment="1">
      <alignment horizontal="center"/>
    </xf>
    <xf numFmtId="0" fontId="3" fillId="0" borderId="0" xfId="0" applyFont="1"/>
    <xf numFmtId="0" fontId="10" fillId="4" borderId="4" xfId="0" applyFont="1" applyFill="1" applyBorder="1"/>
    <xf numFmtId="0" fontId="11" fillId="4" borderId="1" xfId="0" applyFont="1" applyFill="1" applyBorder="1" applyAlignment="1">
      <alignment vertical="center"/>
    </xf>
    <xf numFmtId="0" fontId="11" fillId="0" borderId="0" xfId="0" applyFont="1" applyAlignment="1">
      <alignment horizontal="center" vertical="center" wrapText="1"/>
    </xf>
    <xf numFmtId="0" fontId="3" fillId="4" borderId="1" xfId="0" applyFont="1" applyFill="1" applyBorder="1"/>
    <xf numFmtId="0" fontId="7" fillId="3" borderId="4" xfId="0" applyFont="1" applyFill="1" applyBorder="1" applyAlignment="1">
      <alignment horizontal="right" wrapText="1"/>
    </xf>
    <xf numFmtId="0" fontId="7" fillId="3" borderId="1" xfId="0" applyFont="1" applyFill="1" applyBorder="1" applyAlignment="1">
      <alignment horizontal="center"/>
    </xf>
    <xf numFmtId="0" fontId="7" fillId="3" borderId="5" xfId="0" applyFont="1" applyFill="1" applyBorder="1"/>
    <xf numFmtId="0" fontId="5" fillId="0" borderId="0" xfId="0" applyFont="1"/>
    <xf numFmtId="0" fontId="5" fillId="0" borderId="0" xfId="0" applyFont="1" applyAlignment="1">
      <alignment vertical="top" wrapText="1"/>
    </xf>
    <xf numFmtId="0" fontId="12" fillId="3" borderId="4" xfId="0" applyFont="1" applyFill="1" applyBorder="1" applyAlignment="1">
      <alignment vertical="top"/>
    </xf>
    <xf numFmtId="0" fontId="12" fillId="3" borderId="1" xfId="0" applyFont="1" applyFill="1" applyBorder="1" applyAlignment="1">
      <alignment horizontal="right" vertical="top"/>
    </xf>
    <xf numFmtId="0" fontId="12" fillId="3" borderId="1" xfId="0" applyFont="1" applyFill="1" applyBorder="1" applyAlignment="1">
      <alignment vertical="top"/>
    </xf>
    <xf numFmtId="0" fontId="12" fillId="3" borderId="5" xfId="0" applyFont="1" applyFill="1" applyBorder="1" applyAlignment="1">
      <alignment vertical="top"/>
    </xf>
    <xf numFmtId="0" fontId="13" fillId="3" borderId="6" xfId="0" applyFont="1" applyFill="1" applyBorder="1" applyAlignment="1">
      <alignment vertical="top"/>
    </xf>
    <xf numFmtId="0" fontId="5" fillId="0" borderId="0" xfId="0" applyFont="1" applyAlignment="1">
      <alignment horizontal="center" vertical="top"/>
    </xf>
    <xf numFmtId="0" fontId="14" fillId="0" borderId="0" xfId="0" applyFont="1" applyAlignment="1">
      <alignment vertical="top"/>
    </xf>
    <xf numFmtId="0" fontId="5" fillId="0" borderId="7" xfId="0" applyFont="1" applyBorder="1" applyAlignment="1">
      <alignment horizontal="center"/>
    </xf>
    <xf numFmtId="0" fontId="5" fillId="0" borderId="8" xfId="0" applyFont="1" applyBorder="1"/>
    <xf numFmtId="0" fontId="5" fillId="0" borderId="0" xfId="0" applyFont="1" applyAlignment="1">
      <alignment vertical="top"/>
    </xf>
    <xf numFmtId="0" fontId="5" fillId="0" borderId="9" xfId="0" applyFont="1" applyBorder="1" applyAlignment="1">
      <alignment horizontal="center"/>
    </xf>
    <xf numFmtId="0" fontId="5" fillId="0" borderId="7" xfId="0" applyFont="1" applyBorder="1" applyAlignment="1">
      <alignment horizontal="right"/>
    </xf>
    <xf numFmtId="170" fontId="5" fillId="0" borderId="8" xfId="0" applyNumberFormat="1" applyFont="1" applyBorder="1" applyAlignment="1">
      <alignment horizontal="center"/>
    </xf>
    <xf numFmtId="170" fontId="5" fillId="0" borderId="8" xfId="0" applyNumberFormat="1" applyFont="1" applyBorder="1"/>
    <xf numFmtId="0" fontId="5" fillId="0" borderId="10" xfId="0" applyFont="1" applyBorder="1" applyAlignment="1">
      <alignment horizontal="right"/>
    </xf>
    <xf numFmtId="0" fontId="5" fillId="0" borderId="11" xfId="0" applyFont="1" applyBorder="1"/>
    <xf numFmtId="0" fontId="5" fillId="0" borderId="9" xfId="0" applyFont="1" applyBorder="1"/>
    <xf numFmtId="0" fontId="5" fillId="0" borderId="0" xfId="0" applyFont="1" applyAlignment="1">
      <alignment horizontal="center"/>
    </xf>
    <xf numFmtId="170" fontId="5" fillId="0" borderId="0" xfId="0" applyNumberFormat="1" applyFont="1"/>
    <xf numFmtId="44" fontId="5" fillId="0" borderId="0" xfId="0" applyNumberFormat="1" applyFont="1" applyAlignment="1">
      <alignment horizontal="center"/>
    </xf>
    <xf numFmtId="171" fontId="5" fillId="0" borderId="0" xfId="0" applyNumberFormat="1" applyFont="1" applyAlignment="1">
      <alignment horizontal="center"/>
    </xf>
    <xf numFmtId="0" fontId="5" fillId="5" borderId="5" xfId="0" applyFont="1" applyFill="1" applyBorder="1" applyAlignment="1">
      <alignment horizontal="center"/>
    </xf>
    <xf numFmtId="170" fontId="5" fillId="0" borderId="0" xfId="0" applyNumberFormat="1" applyFont="1" applyAlignment="1">
      <alignment horizontal="center"/>
    </xf>
    <xf numFmtId="0" fontId="5" fillId="0" borderId="7" xfId="0" applyFont="1" applyBorder="1"/>
    <xf numFmtId="164" fontId="5" fillId="0" borderId="8" xfId="0" applyNumberFormat="1" applyFont="1" applyBorder="1"/>
    <xf numFmtId="0" fontId="5" fillId="0" borderId="13" xfId="0" applyFont="1" applyBorder="1" applyAlignment="1">
      <alignment horizontal="center" vertical="center"/>
    </xf>
    <xf numFmtId="0" fontId="5" fillId="0" borderId="14" xfId="0" applyFont="1" applyBorder="1" applyAlignment="1">
      <alignment horizontal="center"/>
    </xf>
    <xf numFmtId="0" fontId="13" fillId="3" borderId="4" xfId="0" applyFont="1" applyFill="1" applyBorder="1" applyAlignment="1">
      <alignment vertical="top"/>
    </xf>
    <xf numFmtId="0" fontId="13" fillId="3" borderId="1" xfId="0" applyFont="1" applyFill="1" applyBorder="1" applyAlignment="1">
      <alignment horizontal="right" vertical="top"/>
    </xf>
    <xf numFmtId="0" fontId="13" fillId="3" borderId="1" xfId="0" applyFont="1" applyFill="1" applyBorder="1" applyAlignment="1">
      <alignment vertical="top"/>
    </xf>
    <xf numFmtId="0" fontId="13" fillId="3" borderId="5" xfId="0" applyFont="1" applyFill="1" applyBorder="1" applyAlignment="1">
      <alignment vertical="top"/>
    </xf>
    <xf numFmtId="0" fontId="5" fillId="0" borderId="15" xfId="0" applyFont="1" applyBorder="1" applyAlignment="1">
      <alignment horizontal="center" vertical="center"/>
    </xf>
    <xf numFmtId="0" fontId="13" fillId="0" borderId="0" xfId="0" applyFont="1" applyAlignment="1">
      <alignment horizontal="center" vertical="top" wrapText="1"/>
    </xf>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horizontal="left" vertical="center"/>
    </xf>
    <xf numFmtId="172" fontId="5" fillId="0" borderId="0" xfId="0" applyNumberFormat="1" applyFont="1" applyAlignment="1">
      <alignment horizontal="center"/>
    </xf>
    <xf numFmtId="0" fontId="5" fillId="0" borderId="0" xfId="0" applyFont="1" applyAlignment="1">
      <alignment horizontal="center" wrapText="1"/>
    </xf>
    <xf numFmtId="0" fontId="5" fillId="0" borderId="0" xfId="0" applyFont="1" applyAlignment="1">
      <alignment horizontal="right" wrapText="1"/>
    </xf>
    <xf numFmtId="0" fontId="5" fillId="0" borderId="0" xfId="0" applyFont="1" applyAlignment="1">
      <alignment wrapText="1"/>
    </xf>
    <xf numFmtId="0" fontId="5" fillId="0" borderId="0" xfId="0" applyFont="1" applyAlignment="1">
      <alignment horizontal="center" vertical="center"/>
    </xf>
    <xf numFmtId="0" fontId="14" fillId="0" borderId="0" xfId="0" applyFont="1"/>
    <xf numFmtId="172" fontId="5" fillId="0" borderId="0" xfId="0" applyNumberFormat="1" applyFont="1"/>
    <xf numFmtId="0" fontId="5" fillId="0" borderId="0" xfId="0" applyFont="1" applyAlignment="1">
      <alignment horizontal="left" wrapText="1"/>
    </xf>
    <xf numFmtId="0" fontId="14" fillId="0" borderId="7" xfId="0" applyFont="1" applyBorder="1"/>
    <xf numFmtId="14" fontId="5" fillId="0" borderId="8" xfId="0" applyNumberFormat="1" applyFont="1" applyBorder="1" applyAlignment="1">
      <alignment horizontal="center"/>
    </xf>
    <xf numFmtId="164" fontId="5" fillId="0" borderId="8" xfId="0" applyNumberFormat="1" applyFont="1" applyBorder="1" applyAlignment="1">
      <alignment horizontal="center"/>
    </xf>
    <xf numFmtId="0" fontId="12" fillId="3" borderId="4" xfId="0" applyFont="1" applyFill="1" applyBorder="1"/>
    <xf numFmtId="0" fontId="12" fillId="3" borderId="1" xfId="0" applyFont="1" applyFill="1" applyBorder="1"/>
    <xf numFmtId="0" fontId="12" fillId="3" borderId="1" xfId="0" applyFont="1" applyFill="1" applyBorder="1" applyAlignment="1">
      <alignment horizontal="center"/>
    </xf>
    <xf numFmtId="0" fontId="12" fillId="3" borderId="5" xfId="0" applyFont="1" applyFill="1" applyBorder="1"/>
    <xf numFmtId="0" fontId="13" fillId="3" borderId="6" xfId="0" applyFont="1" applyFill="1" applyBorder="1"/>
    <xf numFmtId="0" fontId="14" fillId="0" borderId="0" xfId="0" applyFont="1" applyAlignment="1">
      <alignment wrapText="1"/>
    </xf>
    <xf numFmtId="0" fontId="14" fillId="0" borderId="0" xfId="0" applyFont="1" applyAlignment="1">
      <alignment horizontal="right"/>
    </xf>
    <xf numFmtId="0" fontId="14" fillId="0" borderId="0" xfId="0" applyFont="1" applyAlignment="1">
      <alignment horizontal="left"/>
    </xf>
    <xf numFmtId="14" fontId="5" fillId="0" borderId="8" xfId="0" applyNumberFormat="1" applyFont="1" applyBorder="1" applyAlignment="1">
      <alignment vertical="top"/>
    </xf>
    <xf numFmtId="0" fontId="5" fillId="0" borderId="7" xfId="0" applyFont="1" applyBorder="1" applyAlignment="1">
      <alignment horizontal="left"/>
    </xf>
    <xf numFmtId="0" fontId="5" fillId="0" borderId="8" xfId="0" applyFont="1" applyBorder="1" applyAlignment="1">
      <alignment horizontal="left"/>
    </xf>
    <xf numFmtId="0" fontId="5" fillId="6" borderId="1" xfId="0" applyFont="1" applyFill="1" applyBorder="1"/>
    <xf numFmtId="0" fontId="5" fillId="6" borderId="1" xfId="0" applyFont="1" applyFill="1" applyBorder="1" applyAlignment="1">
      <alignment horizontal="right"/>
    </xf>
    <xf numFmtId="0" fontId="5" fillId="5" borderId="1" xfId="0" applyFont="1" applyFill="1" applyBorder="1" applyAlignment="1">
      <alignment horizontal="center" vertical="center"/>
    </xf>
    <xf numFmtId="0" fontId="5" fillId="6" borderId="1" xfId="0" applyFont="1" applyFill="1" applyBorder="1" applyAlignment="1">
      <alignment vertical="center"/>
    </xf>
    <xf numFmtId="14" fontId="5" fillId="6" borderId="1" xfId="0" applyNumberFormat="1" applyFont="1" applyFill="1" applyBorder="1" applyAlignment="1">
      <alignment vertical="center"/>
    </xf>
    <xf numFmtId="0" fontId="14" fillId="0" borderId="16" xfId="0" applyFont="1" applyBorder="1" applyAlignment="1">
      <alignment horizontal="left"/>
    </xf>
    <xf numFmtId="0" fontId="5" fillId="0" borderId="16" xfId="0" applyFont="1" applyBorder="1"/>
    <xf numFmtId="0" fontId="14" fillId="0" borderId="16" xfId="0" applyFont="1" applyBorder="1" applyAlignment="1">
      <alignment horizontal="right"/>
    </xf>
    <xf numFmtId="0" fontId="5" fillId="0" borderId="16" xfId="0" applyFont="1" applyBorder="1" applyAlignment="1">
      <alignment horizontal="center"/>
    </xf>
    <xf numFmtId="0" fontId="14" fillId="0" borderId="16" xfId="0" applyFont="1" applyBorder="1" applyAlignment="1">
      <alignment horizontal="center"/>
    </xf>
    <xf numFmtId="0" fontId="5" fillId="0" borderId="16" xfId="0" applyFont="1" applyBorder="1" applyAlignment="1">
      <alignment horizontal="left"/>
    </xf>
    <xf numFmtId="164" fontId="14" fillId="0" borderId="16" xfId="0" applyNumberFormat="1" applyFont="1" applyBorder="1" applyAlignment="1">
      <alignment horizontal="right"/>
    </xf>
    <xf numFmtId="164" fontId="5" fillId="0" borderId="16" xfId="0" applyNumberFormat="1" applyFont="1" applyBorder="1" applyAlignment="1">
      <alignment horizontal="center"/>
    </xf>
    <xf numFmtId="167" fontId="5" fillId="0" borderId="16" xfId="0" applyNumberFormat="1" applyFont="1" applyBorder="1" applyAlignment="1">
      <alignment horizontal="left"/>
    </xf>
    <xf numFmtId="0" fontId="5" fillId="0" borderId="8" xfId="0" applyFont="1" applyBorder="1" applyAlignment="1">
      <alignment horizontal="center"/>
    </xf>
    <xf numFmtId="0" fontId="14" fillId="6" borderId="1" xfId="0" applyFont="1" applyFill="1" applyBorder="1" applyAlignment="1">
      <alignment vertical="center"/>
    </xf>
    <xf numFmtId="0" fontId="14" fillId="0" borderId="17" xfId="0" applyFont="1" applyBorder="1"/>
    <xf numFmtId="0" fontId="14" fillId="0" borderId="17" xfId="0" applyFont="1" applyBorder="1" applyAlignment="1">
      <alignment horizontal="right"/>
    </xf>
    <xf numFmtId="0" fontId="14" fillId="0" borderId="18" xfId="0" applyFont="1" applyBorder="1"/>
    <xf numFmtId="0" fontId="14" fillId="0" borderId="19" xfId="0" applyFont="1" applyBorder="1"/>
    <xf numFmtId="0" fontId="5" fillId="0" borderId="20" xfId="0" applyFont="1" applyBorder="1"/>
    <xf numFmtId="170" fontId="14" fillId="0" borderId="8" xfId="0" applyNumberFormat="1" applyFont="1" applyBorder="1"/>
    <xf numFmtId="170" fontId="14" fillId="0" borderId="8" xfId="0" applyNumberFormat="1" applyFont="1" applyBorder="1" applyAlignment="1">
      <alignment horizontal="left"/>
    </xf>
    <xf numFmtId="170" fontId="5" fillId="0" borderId="21" xfId="0" applyNumberFormat="1" applyFont="1" applyBorder="1"/>
    <xf numFmtId="170" fontId="14" fillId="0" borderId="8" xfId="0" applyNumberFormat="1" applyFont="1" applyBorder="1" applyAlignment="1">
      <alignment horizontal="center"/>
    </xf>
    <xf numFmtId="170" fontId="14" fillId="0" borderId="16" xfId="0" applyNumberFormat="1" applyFont="1" applyBorder="1"/>
    <xf numFmtId="170" fontId="14" fillId="0" borderId="16" xfId="0" applyNumberFormat="1" applyFont="1" applyBorder="1" applyAlignment="1">
      <alignment horizontal="left"/>
    </xf>
    <xf numFmtId="170" fontId="14" fillId="0" borderId="16" xfId="0" applyNumberFormat="1" applyFont="1" applyBorder="1" applyAlignment="1">
      <alignment horizontal="center"/>
    </xf>
    <xf numFmtId="0" fontId="5" fillId="0" borderId="22" xfId="0" applyFont="1" applyBorder="1"/>
    <xf numFmtId="0" fontId="14" fillId="0" borderId="8" xfId="0" applyFont="1" applyBorder="1"/>
    <xf numFmtId="0" fontId="5" fillId="0" borderId="23" xfId="0" applyFont="1" applyBorder="1"/>
    <xf numFmtId="0" fontId="5" fillId="0" borderId="21" xfId="0" applyFont="1" applyBorder="1"/>
    <xf numFmtId="0" fontId="14" fillId="0" borderId="8" xfId="0" applyFont="1" applyBorder="1" applyAlignment="1">
      <alignment horizontal="center"/>
    </xf>
    <xf numFmtId="0" fontId="14" fillId="7" borderId="24" xfId="0" applyFont="1" applyFill="1" applyBorder="1" applyAlignment="1">
      <alignment horizontal="right"/>
    </xf>
    <xf numFmtId="1" fontId="14" fillId="7" borderId="25" xfId="0" applyNumberFormat="1" applyFont="1" applyFill="1" applyBorder="1"/>
    <xf numFmtId="1" fontId="14" fillId="7" borderId="25" xfId="0" applyNumberFormat="1" applyFont="1" applyFill="1" applyBorder="1" applyAlignment="1">
      <alignment horizontal="left"/>
    </xf>
    <xf numFmtId="5" fontId="14" fillId="7" borderId="26" xfId="0" applyNumberFormat="1" applyFont="1" applyFill="1" applyBorder="1" applyAlignment="1">
      <alignment horizontal="left"/>
    </xf>
    <xf numFmtId="7" fontId="5" fillId="7" borderId="1" xfId="0" applyNumberFormat="1" applyFont="1" applyFill="1" applyBorder="1"/>
    <xf numFmtId="9" fontId="5" fillId="0" borderId="0" xfId="0" applyNumberFormat="1" applyFont="1"/>
    <xf numFmtId="0" fontId="14" fillId="6" borderId="28" xfId="0" applyFont="1" applyFill="1" applyBorder="1"/>
    <xf numFmtId="0" fontId="14" fillId="6" borderId="28" xfId="0" applyFont="1" applyFill="1" applyBorder="1" applyAlignment="1">
      <alignment horizontal="center"/>
    </xf>
    <xf numFmtId="0" fontId="5" fillId="7" borderId="1" xfId="0" applyFont="1" applyFill="1" applyBorder="1" applyAlignment="1">
      <alignment vertical="top"/>
    </xf>
    <xf numFmtId="0" fontId="5" fillId="7" borderId="1" xfId="0" applyFont="1" applyFill="1" applyBorder="1" applyAlignment="1">
      <alignment horizontal="center" vertical="top" wrapText="1"/>
    </xf>
    <xf numFmtId="0" fontId="5" fillId="7" borderId="4" xfId="0" applyFont="1" applyFill="1" applyBorder="1" applyAlignment="1">
      <alignment horizontal="center" vertical="center"/>
    </xf>
    <xf numFmtId="0" fontId="5" fillId="7" borderId="1" xfId="0" applyFont="1" applyFill="1" applyBorder="1" applyAlignment="1">
      <alignment vertical="center"/>
    </xf>
    <xf numFmtId="0" fontId="5" fillId="7" borderId="1" xfId="0" applyFont="1" applyFill="1" applyBorder="1" applyAlignment="1">
      <alignment horizontal="center" vertical="top"/>
    </xf>
    <xf numFmtId="0" fontId="5" fillId="7" borderId="1" xfId="0" applyFont="1" applyFill="1" applyBorder="1" applyAlignment="1">
      <alignment horizontal="center" vertical="center" wrapText="1"/>
    </xf>
    <xf numFmtId="0" fontId="14" fillId="7" borderId="26" xfId="0" applyFont="1" applyFill="1" applyBorder="1" applyAlignment="1">
      <alignment vertical="center"/>
    </xf>
    <xf numFmtId="0" fontId="14" fillId="7" borderId="28" xfId="0" applyFont="1" applyFill="1" applyBorder="1"/>
    <xf numFmtId="0" fontId="5" fillId="7" borderId="26" xfId="0" applyFont="1" applyFill="1" applyBorder="1"/>
    <xf numFmtId="0" fontId="5" fillId="7" borderId="26" xfId="0" applyFont="1" applyFill="1" applyBorder="1" applyAlignment="1">
      <alignment horizontal="center"/>
    </xf>
    <xf numFmtId="0" fontId="5" fillId="0" borderId="17" xfId="0" applyFont="1" applyBorder="1"/>
    <xf numFmtId="0" fontId="5" fillId="7" borderId="24" xfId="0" applyFont="1" applyFill="1" applyBorder="1"/>
    <xf numFmtId="0" fontId="5" fillId="7" borderId="1" xfId="0" applyFont="1" applyFill="1" applyBorder="1" applyAlignment="1">
      <alignment horizontal="left"/>
    </xf>
    <xf numFmtId="0" fontId="5" fillId="7" borderId="24" xfId="0" applyFont="1" applyFill="1" applyBorder="1" applyAlignment="1">
      <alignment horizontal="left"/>
    </xf>
    <xf numFmtId="0" fontId="5" fillId="7" borderId="1" xfId="0" applyFont="1" applyFill="1" applyBorder="1"/>
    <xf numFmtId="0" fontId="5" fillId="7" borderId="1" xfId="0" applyFont="1" applyFill="1" applyBorder="1" applyAlignment="1">
      <alignment horizontal="center"/>
    </xf>
    <xf numFmtId="0" fontId="5" fillId="7" borderId="24" xfId="0" applyFont="1" applyFill="1" applyBorder="1" applyAlignment="1">
      <alignment horizontal="left" vertical="top"/>
    </xf>
    <xf numFmtId="0" fontId="5" fillId="7" borderId="26" xfId="0" applyFont="1" applyFill="1" applyBorder="1" applyAlignment="1">
      <alignment horizontal="center" vertical="top"/>
    </xf>
    <xf numFmtId="0" fontId="9" fillId="5" borderId="28" xfId="0" applyFont="1" applyFill="1" applyBorder="1"/>
    <xf numFmtId="0" fontId="9" fillId="5" borderId="28" xfId="0" applyFont="1" applyFill="1" applyBorder="1" applyAlignment="1">
      <alignment horizontal="right"/>
    </xf>
    <xf numFmtId="0" fontId="7" fillId="0" borderId="0" xfId="0" applyFont="1"/>
    <xf numFmtId="0" fontId="7" fillId="0" borderId="8" xfId="0" applyFont="1" applyBorder="1"/>
    <xf numFmtId="1" fontId="7" fillId="0" borderId="16" xfId="0" applyNumberFormat="1" applyFont="1" applyBorder="1"/>
    <xf numFmtId="0" fontId="7" fillId="0" borderId="0" xfId="0" applyFont="1" applyAlignment="1">
      <alignment horizontal="right"/>
    </xf>
    <xf numFmtId="5" fontId="7" fillId="0" borderId="2" xfId="0" applyNumberFormat="1" applyFont="1" applyBorder="1" applyAlignment="1">
      <alignment horizontal="center"/>
    </xf>
    <xf numFmtId="0" fontId="7" fillId="0" borderId="8" xfId="0" applyFont="1" applyBorder="1" applyAlignment="1">
      <alignment horizontal="center"/>
    </xf>
    <xf numFmtId="173" fontId="7" fillId="0" borderId="8" xfId="0" applyNumberFormat="1" applyFont="1" applyBorder="1"/>
    <xf numFmtId="0" fontId="7" fillId="0" borderId="16" xfId="0" applyFont="1" applyBorder="1"/>
    <xf numFmtId="172" fontId="7" fillId="0" borderId="0" xfId="0" applyNumberFormat="1" applyFont="1"/>
    <xf numFmtId="0" fontId="7" fillId="0" borderId="0" xfId="0" applyFont="1" applyAlignment="1">
      <alignment wrapText="1"/>
    </xf>
    <xf numFmtId="0" fontId="7" fillId="0" borderId="9" xfId="0" applyFont="1" applyBorder="1" applyAlignment="1">
      <alignment horizontal="center"/>
    </xf>
    <xf numFmtId="0" fontId="7" fillId="0" borderId="9" xfId="0" applyFont="1" applyBorder="1" applyAlignment="1">
      <alignment horizontal="right" vertical="center"/>
    </xf>
    <xf numFmtId="0" fontId="7" fillId="0" borderId="9" xfId="0" applyFont="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wrapText="1"/>
    </xf>
    <xf numFmtId="0" fontId="4" fillId="0" borderId="0" xfId="0" applyFont="1" applyAlignment="1">
      <alignment horizontal="center"/>
    </xf>
    <xf numFmtId="0" fontId="18" fillId="0" borderId="0" xfId="0" applyFont="1"/>
    <xf numFmtId="0" fontId="18" fillId="0" borderId="0" xfId="0" applyFont="1" applyAlignment="1">
      <alignment horizontal="center"/>
    </xf>
    <xf numFmtId="164" fontId="19" fillId="0" borderId="0" xfId="0" applyNumberFormat="1" applyFont="1"/>
    <xf numFmtId="0" fontId="14" fillId="0" borderId="0" xfId="0" applyFont="1" applyAlignment="1">
      <alignment horizontal="right" vertical="center"/>
    </xf>
    <xf numFmtId="1" fontId="20" fillId="0" borderId="0" xfId="0" applyNumberFormat="1" applyFont="1" applyAlignment="1">
      <alignment horizontal="left" vertical="center" wrapText="1"/>
    </xf>
    <xf numFmtId="0" fontId="21" fillId="0" borderId="0" xfId="0" applyFont="1" applyAlignment="1">
      <alignment wrapText="1"/>
    </xf>
    <xf numFmtId="0" fontId="4" fillId="0" borderId="0" xfId="0" applyFont="1"/>
    <xf numFmtId="0" fontId="14" fillId="0" borderId="37" xfId="0" applyFont="1" applyBorder="1" applyAlignment="1">
      <alignment horizontal="right" vertical="center"/>
    </xf>
    <xf numFmtId="0" fontId="14" fillId="0" borderId="9" xfId="0" applyFont="1" applyBorder="1" applyAlignment="1">
      <alignment horizontal="center" vertical="center" wrapText="1"/>
    </xf>
    <xf numFmtId="0" fontId="14" fillId="0" borderId="0" xfId="0" applyFont="1" applyAlignment="1">
      <alignment vertical="center"/>
    </xf>
    <xf numFmtId="0" fontId="14" fillId="0" borderId="0" xfId="0" applyFont="1" applyAlignment="1">
      <alignment vertical="center" wrapText="1"/>
    </xf>
    <xf numFmtId="0" fontId="5" fillId="0" borderId="37" xfId="0" applyFont="1" applyBorder="1" applyAlignment="1">
      <alignment horizontal="right" vertical="center"/>
    </xf>
    <xf numFmtId="172" fontId="5" fillId="0" borderId="9" xfId="0" applyNumberFormat="1" applyFont="1" applyBorder="1" applyAlignment="1">
      <alignment horizontal="center" vertical="center" wrapText="1"/>
    </xf>
    <xf numFmtId="172" fontId="5" fillId="0" borderId="0" xfId="0" applyNumberFormat="1" applyFont="1" applyAlignment="1">
      <alignment vertical="center" wrapText="1"/>
    </xf>
    <xf numFmtId="0" fontId="5" fillId="0" borderId="0" xfId="0" applyFont="1" applyAlignment="1">
      <alignment horizontal="right" vertical="center"/>
    </xf>
    <xf numFmtId="172" fontId="5" fillId="0" borderId="0" xfId="0" applyNumberFormat="1" applyFont="1" applyAlignment="1">
      <alignment horizontal="center" vertical="center" wrapText="1"/>
    </xf>
    <xf numFmtId="0" fontId="9" fillId="8" borderId="1" xfId="0" applyFont="1" applyFill="1" applyBorder="1" applyAlignment="1">
      <alignment vertical="center"/>
    </xf>
    <xf numFmtId="0" fontId="9" fillId="8" borderId="1" xfId="0" applyFont="1" applyFill="1" applyBorder="1" applyAlignment="1">
      <alignment horizontal="center" vertical="center"/>
    </xf>
    <xf numFmtId="0" fontId="7" fillId="0" borderId="0" xfId="0" quotePrefix="1" applyFont="1"/>
    <xf numFmtId="0" fontId="7" fillId="0" borderId="0" xfId="0" applyFont="1" applyAlignment="1">
      <alignment horizontal="left" vertical="center"/>
    </xf>
    <xf numFmtId="0" fontId="7" fillId="0" borderId="0" xfId="0" applyFont="1" applyAlignment="1">
      <alignment vertical="top"/>
    </xf>
    <xf numFmtId="0" fontId="6" fillId="0" borderId="0" xfId="0" applyFont="1"/>
    <xf numFmtId="0" fontId="6" fillId="0" borderId="0" xfId="0" applyFont="1" applyAlignment="1">
      <alignment horizontal="right"/>
    </xf>
    <xf numFmtId="0" fontId="21" fillId="0" borderId="0" xfId="0" applyFont="1"/>
    <xf numFmtId="0" fontId="21" fillId="0" borderId="0" xfId="0" applyFont="1" applyAlignment="1">
      <alignment horizontal="left"/>
    </xf>
    <xf numFmtId="0" fontId="15" fillId="0" borderId="0" xfId="0" applyFont="1"/>
    <xf numFmtId="0" fontId="25" fillId="0" borderId="0" xfId="0" applyFont="1" applyAlignment="1">
      <alignment vertical="top"/>
    </xf>
    <xf numFmtId="0" fontId="26" fillId="0" borderId="8" xfId="0" applyFont="1" applyBorder="1" applyAlignment="1">
      <alignment vertical="top"/>
    </xf>
    <xf numFmtId="0" fontId="3" fillId="7" borderId="1" xfId="0" applyFont="1" applyFill="1" applyBorder="1"/>
    <xf numFmtId="5" fontId="3" fillId="7" borderId="1" xfId="0" applyNumberFormat="1" applyFont="1" applyFill="1" applyBorder="1"/>
    <xf numFmtId="0" fontId="3" fillId="7" borderId="1" xfId="0" applyFont="1" applyFill="1" applyBorder="1" applyAlignment="1">
      <alignment horizontal="center"/>
    </xf>
    <xf numFmtId="0" fontId="5" fillId="0" borderId="12" xfId="0" applyFont="1" applyBorder="1"/>
    <xf numFmtId="0" fontId="5" fillId="0" borderId="4" xfId="0" applyFont="1" applyBorder="1"/>
    <xf numFmtId="0" fontId="7" fillId="0" borderId="1" xfId="0" applyFont="1" applyBorder="1" applyAlignment="1">
      <alignment horizontal="right" wrapText="1"/>
    </xf>
    <xf numFmtId="170" fontId="14" fillId="0" borderId="24" xfId="0" applyNumberFormat="1" applyFont="1" applyBorder="1"/>
    <xf numFmtId="170" fontId="14" fillId="0" borderId="1" xfId="0" applyNumberFormat="1" applyFont="1" applyBorder="1"/>
    <xf numFmtId="1" fontId="7" fillId="0" borderId="24" xfId="0" applyNumberFormat="1" applyFont="1" applyBorder="1"/>
    <xf numFmtId="5" fontId="14" fillId="7" borderId="26" xfId="0" applyNumberFormat="1" applyFont="1" applyFill="1" applyBorder="1" applyAlignment="1">
      <alignment horizontal="right"/>
    </xf>
    <xf numFmtId="172" fontId="14" fillId="7" borderId="26" xfId="0" applyNumberFormat="1" applyFont="1" applyFill="1" applyBorder="1" applyAlignment="1">
      <alignment horizontal="center"/>
    </xf>
    <xf numFmtId="0" fontId="7" fillId="0" borderId="40" xfId="0" applyFont="1" applyBorder="1" applyAlignment="1">
      <alignment horizontal="center"/>
    </xf>
    <xf numFmtId="0" fontId="0" fillId="0" borderId="40" xfId="0" applyBorder="1" applyAlignment="1">
      <alignment horizontal="center"/>
    </xf>
    <xf numFmtId="173" fontId="7" fillId="0" borderId="8" xfId="0" applyNumberFormat="1" applyFont="1" applyBorder="1" applyAlignment="1">
      <alignment horizontal="left"/>
    </xf>
    <xf numFmtId="0" fontId="15" fillId="0" borderId="1" xfId="0" applyFont="1" applyBorder="1"/>
    <xf numFmtId="0" fontId="1" fillId="0" borderId="4" xfId="0" applyFont="1" applyBorder="1" applyAlignment="1">
      <alignment horizontal="left"/>
    </xf>
    <xf numFmtId="0" fontId="2" fillId="0" borderId="28" xfId="0" applyFont="1" applyBorder="1" applyAlignment="1">
      <alignment wrapText="1"/>
    </xf>
    <xf numFmtId="0" fontId="2" fillId="0" borderId="28" xfId="0" applyFont="1" applyBorder="1" applyAlignment="1">
      <alignment vertical="top" wrapText="1"/>
    </xf>
    <xf numFmtId="0" fontId="2" fillId="0" borderId="29" xfId="0" applyFont="1" applyBorder="1" applyAlignment="1">
      <alignment vertical="top" wrapText="1"/>
    </xf>
    <xf numFmtId="0" fontId="3" fillId="0" borderId="5"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4" fillId="0" borderId="5" xfId="0" applyFont="1" applyBorder="1" applyAlignment="1">
      <alignment vertical="center" wrapText="1"/>
    </xf>
    <xf numFmtId="0" fontId="3" fillId="0" borderId="4" xfId="0" applyFont="1" applyBorder="1" applyAlignment="1">
      <alignment horizontal="center"/>
    </xf>
    <xf numFmtId="0" fontId="5" fillId="0" borderId="5" xfId="0" applyFont="1" applyBorder="1" applyAlignment="1">
      <alignment vertical="center" wrapText="1"/>
    </xf>
    <xf numFmtId="0" fontId="6" fillId="0" borderId="4" xfId="0" applyFont="1" applyBorder="1" applyAlignment="1">
      <alignment horizontal="right" wrapText="1"/>
    </xf>
    <xf numFmtId="0" fontId="6" fillId="0" borderId="5" xfId="0" applyFont="1" applyBorder="1" applyAlignment="1">
      <alignment horizontal="center"/>
    </xf>
    <xf numFmtId="0" fontId="5" fillId="0" borderId="5" xfId="0" applyFont="1" applyBorder="1" applyAlignment="1">
      <alignment vertical="center"/>
    </xf>
    <xf numFmtId="0" fontId="7" fillId="0" borderId="4" xfId="0" applyFont="1" applyBorder="1" applyAlignment="1">
      <alignment horizontal="right" wrapText="1"/>
    </xf>
    <xf numFmtId="0" fontId="7" fillId="0" borderId="5" xfId="0" applyFont="1" applyBorder="1" applyAlignment="1">
      <alignment horizontal="center"/>
    </xf>
    <xf numFmtId="0" fontId="3" fillId="0" borderId="31" xfId="0" applyFont="1" applyBorder="1" applyAlignment="1">
      <alignment horizontal="center"/>
    </xf>
    <xf numFmtId="0" fontId="5" fillId="0" borderId="26" xfId="0" applyFont="1" applyBorder="1" applyAlignment="1">
      <alignment vertical="center"/>
    </xf>
    <xf numFmtId="0" fontId="5" fillId="0" borderId="30" xfId="0" applyFont="1" applyBorder="1" applyAlignment="1">
      <alignment vertical="center"/>
    </xf>
    <xf numFmtId="0" fontId="8" fillId="0" borderId="4" xfId="0" applyFont="1" applyBorder="1" applyAlignment="1">
      <alignment horizontal="right" wrapText="1"/>
    </xf>
    <xf numFmtId="0" fontId="7" fillId="0" borderId="4" xfId="0" applyFont="1" applyBorder="1" applyAlignment="1">
      <alignment horizontal="center"/>
    </xf>
    <xf numFmtId="0" fontId="8" fillId="0" borderId="0" xfId="0" applyFont="1" applyAlignment="1">
      <alignment wrapText="1"/>
    </xf>
    <xf numFmtId="0" fontId="8" fillId="0" borderId="5" xfId="0" applyFont="1" applyBorder="1" applyAlignment="1">
      <alignment horizontal="right" wrapText="1"/>
    </xf>
    <xf numFmtId="0" fontId="7" fillId="0" borderId="6" xfId="0" applyFont="1" applyBorder="1" applyAlignment="1">
      <alignment horizontal="center"/>
    </xf>
    <xf numFmtId="0" fontId="7" fillId="0" borderId="31" xfId="0" applyFont="1" applyBorder="1" applyAlignment="1">
      <alignment horizontal="right" wrapText="1"/>
    </xf>
    <xf numFmtId="0" fontId="7" fillId="0" borderId="26" xfId="0" applyFont="1" applyBorder="1" applyAlignment="1">
      <alignment horizontal="center"/>
    </xf>
    <xf numFmtId="0" fontId="7" fillId="0" borderId="30" xfId="0" applyFont="1" applyBorder="1" applyAlignment="1">
      <alignment horizontal="center"/>
    </xf>
    <xf numFmtId="0" fontId="9" fillId="0" borderId="27" xfId="0" applyFont="1" applyBorder="1" applyAlignment="1">
      <alignment horizontal="right" wrapText="1"/>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xf numFmtId="0" fontId="7" fillId="0" borderId="31" xfId="0" applyFont="1" applyBorder="1" applyAlignment="1">
      <alignment horizontal="center"/>
    </xf>
    <xf numFmtId="165" fontId="7" fillId="0" borderId="26" xfId="0" applyNumberFormat="1" applyFont="1" applyBorder="1" applyAlignment="1">
      <alignment horizontal="center"/>
    </xf>
    <xf numFmtId="0" fontId="5" fillId="0" borderId="27" xfId="0" applyFont="1" applyBorder="1"/>
    <xf numFmtId="0" fontId="5" fillId="0" borderId="28" xfId="0" applyFont="1" applyBorder="1"/>
    <xf numFmtId="0" fontId="5" fillId="0" borderId="29" xfId="0" applyFont="1" applyBorder="1"/>
    <xf numFmtId="0" fontId="5" fillId="0" borderId="27" xfId="0" applyFont="1" applyBorder="1" applyAlignment="1">
      <alignment vertical="center"/>
    </xf>
    <xf numFmtId="0" fontId="5" fillId="0" borderId="5" xfId="0" applyFont="1" applyBorder="1"/>
    <xf numFmtId="0" fontId="13" fillId="3" borderId="7" xfId="0" applyFont="1" applyFill="1" applyBorder="1" applyAlignment="1">
      <alignment vertical="top"/>
    </xf>
    <xf numFmtId="0" fontId="13" fillId="3" borderId="8" xfId="0" applyFont="1" applyFill="1" applyBorder="1" applyAlignment="1">
      <alignment horizontal="right" vertical="top"/>
    </xf>
    <xf numFmtId="0" fontId="13" fillId="3" borderId="8" xfId="0" applyFont="1" applyFill="1" applyBorder="1" applyAlignment="1">
      <alignment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right" vertical="top"/>
    </xf>
    <xf numFmtId="0" fontId="5" fillId="0" borderId="31" xfId="0" applyFont="1" applyBorder="1" applyAlignment="1">
      <alignment vertical="center"/>
    </xf>
    <xf numFmtId="0" fontId="5" fillId="0" borderId="24" xfId="0" applyFont="1" applyBorder="1"/>
    <xf numFmtId="170" fontId="5" fillId="0" borderId="6" xfId="0" applyNumberFormat="1" applyFont="1" applyBorder="1" applyAlignment="1">
      <alignment horizontal="center"/>
    </xf>
    <xf numFmtId="0" fontId="5" fillId="0" borderId="32" xfId="0" applyFont="1" applyBorder="1" applyAlignment="1">
      <alignment horizontal="left" vertical="top"/>
    </xf>
    <xf numFmtId="170" fontId="5" fillId="0" borderId="24" xfId="0" applyNumberFormat="1" applyFont="1" applyBorder="1" applyAlignment="1">
      <alignment horizontal="center" vertical="top"/>
    </xf>
    <xf numFmtId="170" fontId="5" fillId="0" borderId="24" xfId="0" applyNumberFormat="1" applyFont="1" applyBorder="1" applyAlignment="1">
      <alignment horizontal="right" vertical="top"/>
    </xf>
    <xf numFmtId="170" fontId="5" fillId="0" borderId="33" xfId="0" applyNumberFormat="1" applyFont="1" applyBorder="1" applyAlignment="1">
      <alignment horizontal="center" vertical="top"/>
    </xf>
    <xf numFmtId="170" fontId="5" fillId="0" borderId="5" xfId="0" applyNumberFormat="1" applyFont="1" applyBorder="1" applyAlignment="1">
      <alignment horizontal="center"/>
    </xf>
    <xf numFmtId="0" fontId="5" fillId="0" borderId="4" xfId="0" applyFont="1" applyBorder="1" applyAlignment="1">
      <alignment horizontal="right"/>
    </xf>
    <xf numFmtId="0" fontId="5" fillId="0" borderId="32" xfId="0" applyFont="1" applyBorder="1" applyAlignment="1">
      <alignment vertical="top"/>
    </xf>
    <xf numFmtId="170" fontId="5" fillId="0" borderId="24" xfId="0" applyNumberFormat="1" applyFont="1" applyBorder="1" applyAlignment="1">
      <alignment horizontal="center"/>
    </xf>
    <xf numFmtId="170" fontId="5" fillId="0" borderId="24" xfId="0" applyNumberFormat="1" applyFont="1" applyBorder="1"/>
    <xf numFmtId="170" fontId="5" fillId="0" borderId="33" xfId="0" applyNumberFormat="1" applyFont="1" applyBorder="1" applyAlignment="1">
      <alignment horizontal="center"/>
    </xf>
    <xf numFmtId="0" fontId="5" fillId="0" borderId="31" xfId="0" applyFont="1" applyBorder="1"/>
    <xf numFmtId="170" fontId="5" fillId="0" borderId="30" xfId="0" applyNumberFormat="1" applyFont="1" applyBorder="1" applyAlignment="1">
      <alignment horizontal="center"/>
    </xf>
    <xf numFmtId="0" fontId="5" fillId="0" borderId="32" xfId="0" applyFont="1" applyBorder="1" applyAlignment="1">
      <alignment horizontal="right"/>
    </xf>
    <xf numFmtId="0" fontId="5" fillId="0" borderId="26" xfId="0" applyFont="1" applyBorder="1"/>
    <xf numFmtId="0" fontId="5" fillId="0" borderId="5" xfId="0" applyFont="1" applyBorder="1" applyAlignment="1">
      <alignment horizontal="center"/>
    </xf>
    <xf numFmtId="14" fontId="5" fillId="0" borderId="6" xfId="0" applyNumberFormat="1" applyFont="1" applyBorder="1"/>
    <xf numFmtId="0" fontId="5" fillId="0" borderId="32" xfId="0" applyFont="1" applyBorder="1"/>
    <xf numFmtId="0" fontId="5" fillId="0" borderId="33" xfId="0" applyFont="1" applyBorder="1"/>
    <xf numFmtId="164" fontId="5" fillId="0" borderId="6" xfId="0" applyNumberFormat="1" applyFont="1" applyBorder="1"/>
    <xf numFmtId="7" fontId="5" fillId="0" borderId="30" xfId="0" applyNumberFormat="1" applyFont="1" applyBorder="1" applyAlignment="1">
      <alignment horizontal="center"/>
    </xf>
    <xf numFmtId="0" fontId="14" fillId="0" borderId="31" xfId="0" applyFont="1" applyBorder="1"/>
    <xf numFmtId="0" fontId="14" fillId="0" borderId="26" xfId="0" applyFont="1" applyBorder="1"/>
    <xf numFmtId="0" fontId="14" fillId="0" borderId="30" xfId="0" applyFont="1" applyBorder="1"/>
    <xf numFmtId="0" fontId="14" fillId="0" borderId="28" xfId="0" applyFont="1" applyBorder="1"/>
    <xf numFmtId="0" fontId="13" fillId="0" borderId="5" xfId="0" applyFont="1" applyBorder="1" applyAlignment="1">
      <alignment horizontal="center" vertical="top" wrapText="1"/>
    </xf>
    <xf numFmtId="0" fontId="5" fillId="0" borderId="4" xfId="0" applyFont="1" applyBorder="1" applyAlignment="1">
      <alignment horizontal="left"/>
    </xf>
    <xf numFmtId="0" fontId="5" fillId="0" borderId="4" xfId="0" applyFont="1" applyBorder="1" applyAlignment="1">
      <alignment horizontal="left" vertical="center"/>
    </xf>
    <xf numFmtId="0" fontId="5" fillId="0" borderId="4" xfId="0" applyFont="1" applyBorder="1" applyAlignment="1">
      <alignment horizontal="left" wrapText="1"/>
    </xf>
    <xf numFmtId="0" fontId="6" fillId="0" borderId="33" xfId="0" applyFont="1" applyBorder="1" applyAlignment="1">
      <alignment horizontal="center" vertical="center"/>
    </xf>
    <xf numFmtId="14" fontId="5" fillId="0" borderId="6" xfId="0" applyNumberFormat="1" applyFont="1" applyBorder="1" applyAlignment="1">
      <alignment horizontal="center"/>
    </xf>
    <xf numFmtId="0" fontId="5" fillId="0" borderId="24" xfId="0" applyFont="1" applyBorder="1" applyAlignment="1">
      <alignment horizontal="center"/>
    </xf>
    <xf numFmtId="164" fontId="5" fillId="0" borderId="6" xfId="0" applyNumberFormat="1" applyFont="1" applyBorder="1" applyAlignment="1">
      <alignment horizontal="center"/>
    </xf>
    <xf numFmtId="0" fontId="14" fillId="0" borderId="4" xfId="0" applyFont="1" applyBorder="1"/>
    <xf numFmtId="0" fontId="5" fillId="0" borderId="30" xfId="0" applyFont="1" applyBorder="1"/>
    <xf numFmtId="0" fontId="14" fillId="0" borderId="28" xfId="0" applyFont="1" applyBorder="1" applyAlignment="1">
      <alignment horizontal="center"/>
    </xf>
    <xf numFmtId="0" fontId="5" fillId="0" borderId="28" xfId="0" applyFont="1" applyBorder="1" applyAlignment="1">
      <alignment vertical="center"/>
    </xf>
    <xf numFmtId="0" fontId="5" fillId="0" borderId="29" xfId="0" applyFont="1" applyBorder="1" applyAlignment="1">
      <alignment vertical="center"/>
    </xf>
    <xf numFmtId="0" fontId="13" fillId="3" borderId="7" xfId="0" applyFont="1" applyFill="1" applyBorder="1"/>
    <xf numFmtId="0" fontId="13" fillId="3" borderId="8" xfId="0" applyFont="1" applyFill="1" applyBorder="1"/>
    <xf numFmtId="0" fontId="13" fillId="3" borderId="8" xfId="0" applyFont="1" applyFill="1" applyBorder="1" applyAlignment="1">
      <alignment horizontal="center"/>
    </xf>
    <xf numFmtId="0" fontId="5" fillId="0" borderId="4" xfId="0" applyFont="1" applyBorder="1" applyAlignment="1">
      <alignment horizontal="left" vertical="center" wrapText="1"/>
    </xf>
    <xf numFmtId="0" fontId="14" fillId="0" borderId="4" xfId="0" applyFont="1" applyBorder="1" applyAlignment="1">
      <alignment horizontal="left"/>
    </xf>
    <xf numFmtId="0" fontId="5" fillId="0" borderId="5" xfId="0" applyFont="1" applyBorder="1" applyAlignment="1">
      <alignment horizontal="center" vertical="top" wrapText="1"/>
    </xf>
    <xf numFmtId="0" fontId="5" fillId="0" borderId="24" xfId="0" applyFont="1" applyBorder="1" applyAlignment="1">
      <alignment horizontal="left"/>
    </xf>
    <xf numFmtId="0" fontId="5" fillId="0" borderId="33" xfId="0" applyFont="1" applyBorder="1" applyAlignment="1">
      <alignment horizontal="left"/>
    </xf>
    <xf numFmtId="164" fontId="5" fillId="0" borderId="6" xfId="0" applyNumberFormat="1" applyFont="1" applyBorder="1" applyAlignment="1">
      <alignment horizontal="left"/>
    </xf>
    <xf numFmtId="0" fontId="14" fillId="0" borderId="5" xfId="0" applyFont="1" applyBorder="1" applyAlignment="1">
      <alignment horizontal="right"/>
    </xf>
    <xf numFmtId="0" fontId="14" fillId="0" borderId="30" xfId="0" applyFont="1" applyBorder="1" applyAlignment="1">
      <alignment horizontal="right"/>
    </xf>
    <xf numFmtId="0" fontId="5" fillId="6" borderId="8" xfId="0" applyFont="1" applyFill="1" applyBorder="1"/>
    <xf numFmtId="0" fontId="5" fillId="7" borderId="8" xfId="0" applyFont="1" applyFill="1" applyBorder="1"/>
    <xf numFmtId="0" fontId="14" fillId="7" borderId="8" xfId="0" applyFont="1" applyFill="1" applyBorder="1"/>
    <xf numFmtId="0" fontId="14" fillId="7" borderId="8" xfId="0" applyFont="1" applyFill="1" applyBorder="1" applyAlignment="1">
      <alignment horizontal="center"/>
    </xf>
    <xf numFmtId="164" fontId="14" fillId="7" borderId="8" xfId="0" applyNumberFormat="1" applyFont="1" applyFill="1" applyBorder="1"/>
    <xf numFmtId="0" fontId="9" fillId="0" borderId="27" xfId="0" applyFont="1" applyBorder="1"/>
    <xf numFmtId="0" fontId="9" fillId="0" borderId="28" xfId="0" applyFont="1" applyBorder="1"/>
    <xf numFmtId="0" fontId="9" fillId="0" borderId="28" xfId="0" applyFont="1" applyBorder="1" applyAlignment="1">
      <alignment horizontal="center"/>
    </xf>
    <xf numFmtId="0" fontId="9" fillId="0" borderId="29" xfId="0" applyFont="1" applyBorder="1"/>
    <xf numFmtId="0" fontId="7" fillId="0" borderId="27" xfId="0" applyFont="1" applyBorder="1"/>
    <xf numFmtId="0" fontId="7" fillId="0" borderId="28" xfId="0" applyFont="1" applyBorder="1"/>
    <xf numFmtId="0" fontId="7" fillId="0" borderId="29" xfId="0" applyFont="1" applyBorder="1"/>
    <xf numFmtId="0" fontId="6" fillId="0" borderId="4" xfId="0" applyFont="1" applyBorder="1"/>
    <xf numFmtId="0" fontId="7" fillId="0" borderId="5" xfId="0" applyFont="1" applyBorder="1"/>
    <xf numFmtId="0" fontId="7" fillId="0" borderId="4" xfId="0" applyFont="1" applyBorder="1"/>
    <xf numFmtId="0" fontId="7" fillId="0" borderId="4" xfId="0" applyFont="1" applyBorder="1" applyAlignment="1">
      <alignment horizontal="left"/>
    </xf>
    <xf numFmtId="0" fontId="7" fillId="0" borderId="6" xfId="0" applyFont="1" applyBorder="1"/>
    <xf numFmtId="173" fontId="7" fillId="0" borderId="6" xfId="0" applyNumberFormat="1" applyFont="1" applyBorder="1"/>
    <xf numFmtId="0" fontId="7" fillId="0" borderId="33" xfId="0" applyFont="1" applyBorder="1" applyAlignment="1">
      <alignment horizontal="center"/>
    </xf>
    <xf numFmtId="0" fontId="7" fillId="0" borderId="31" xfId="0" applyFont="1" applyBorder="1"/>
    <xf numFmtId="0" fontId="7" fillId="0" borderId="26" xfId="0" applyFont="1" applyBorder="1"/>
    <xf numFmtId="7" fontId="7" fillId="0" borderId="5" xfId="0" applyNumberFormat="1" applyFont="1" applyBorder="1" applyAlignment="1">
      <alignment horizontal="center"/>
    </xf>
    <xf numFmtId="173" fontId="7" fillId="0" borderId="5" xfId="0" applyNumberFormat="1" applyFont="1" applyBorder="1"/>
    <xf numFmtId="165" fontId="7" fillId="0" borderId="5" xfId="0" applyNumberFormat="1" applyFont="1" applyBorder="1" applyAlignment="1">
      <alignment horizontal="center"/>
    </xf>
    <xf numFmtId="172" fontId="7" fillId="0" borderId="5" xfId="0" applyNumberFormat="1" applyFont="1" applyBorder="1"/>
    <xf numFmtId="166" fontId="7" fillId="0" borderId="5" xfId="0" applyNumberFormat="1" applyFont="1" applyBorder="1" applyAlignment="1">
      <alignment horizontal="center"/>
    </xf>
    <xf numFmtId="164" fontId="7" fillId="0" borderId="5" xfId="0" applyNumberFormat="1" applyFont="1" applyBorder="1"/>
    <xf numFmtId="0" fontId="7" fillId="0" borderId="4" xfId="0" applyFont="1" applyBorder="1" applyAlignment="1">
      <alignment wrapText="1"/>
    </xf>
    <xf numFmtId="0" fontId="7" fillId="0" borderId="5" xfId="0" applyFont="1" applyBorder="1" applyAlignment="1">
      <alignment wrapText="1"/>
    </xf>
    <xf numFmtId="0" fontId="16" fillId="0" borderId="31" xfId="0" applyFont="1" applyBorder="1" applyAlignment="1">
      <alignment wrapText="1"/>
    </xf>
    <xf numFmtId="0" fontId="16" fillId="0" borderId="26" xfId="0" applyFont="1" applyBorder="1" applyAlignment="1">
      <alignment wrapText="1"/>
    </xf>
    <xf numFmtId="0" fontId="16" fillId="0" borderId="30" xfId="0" applyFont="1" applyBorder="1" applyAlignment="1">
      <alignment wrapText="1"/>
    </xf>
    <xf numFmtId="164" fontId="19" fillId="0" borderId="0" xfId="0" applyNumberFormat="1" applyFont="1" applyAlignment="1">
      <alignment horizontal="center"/>
    </xf>
    <xf numFmtId="0" fontId="15" fillId="0" borderId="0" xfId="0" applyFont="1" applyAlignment="1">
      <alignment wrapText="1"/>
    </xf>
    <xf numFmtId="0" fontId="15" fillId="0" borderId="36" xfId="0" applyFont="1" applyBorder="1"/>
    <xf numFmtId="0" fontId="9" fillId="0" borderId="24" xfId="0" applyFont="1" applyBorder="1" applyAlignment="1">
      <alignment vertical="center"/>
    </xf>
    <xf numFmtId="0" fontId="9" fillId="0" borderId="24" xfId="0" applyFont="1" applyBorder="1" applyAlignment="1">
      <alignment vertical="top"/>
    </xf>
    <xf numFmtId="0" fontId="15" fillId="0" borderId="0" xfId="0" applyFont="1" applyAlignment="1">
      <alignment horizontal="left"/>
    </xf>
    <xf numFmtId="49" fontId="15" fillId="0" borderId="0" xfId="0" applyNumberFormat="1" applyFont="1"/>
    <xf numFmtId="0" fontId="15" fillId="0" borderId="8" xfId="0" applyFont="1" applyBorder="1"/>
    <xf numFmtId="9" fontId="15" fillId="0" borderId="0" xfId="0" applyNumberFormat="1" applyFont="1"/>
    <xf numFmtId="0" fontId="15" fillId="0" borderId="0" xfId="0" applyFont="1" applyAlignment="1">
      <alignment horizontal="center"/>
    </xf>
    <xf numFmtId="9" fontId="15" fillId="0" borderId="0" xfId="0" applyNumberFormat="1" applyFont="1" applyAlignment="1">
      <alignment horizontal="center"/>
    </xf>
    <xf numFmtId="5" fontId="15" fillId="0" borderId="0" xfId="0" applyNumberFormat="1" applyFont="1" applyAlignment="1">
      <alignment horizontal="center"/>
    </xf>
    <xf numFmtId="0" fontId="15" fillId="0" borderId="0" xfId="0" applyFont="1" applyAlignment="1">
      <alignment horizontal="right"/>
    </xf>
    <xf numFmtId="7" fontId="15" fillId="0" borderId="0" xfId="0" applyNumberFormat="1" applyFont="1"/>
    <xf numFmtId="1" fontId="15" fillId="0" borderId="0" xfId="0" applyNumberFormat="1" applyFont="1"/>
    <xf numFmtId="170" fontId="15" fillId="0" borderId="0" xfId="0" applyNumberFormat="1" applyFont="1"/>
    <xf numFmtId="0" fontId="5" fillId="0" borderId="1" xfId="0" applyFont="1" applyBorder="1"/>
    <xf numFmtId="0" fontId="5" fillId="0" borderId="1" xfId="0" applyFont="1" applyBorder="1" applyAlignment="1">
      <alignment vertical="top"/>
    </xf>
    <xf numFmtId="0" fontId="5" fillId="0" borderId="1" xfId="0" applyFont="1" applyBorder="1" applyAlignment="1">
      <alignment wrapText="1"/>
    </xf>
    <xf numFmtId="0" fontId="5" fillId="0" borderId="41" xfId="0" applyFont="1" applyBorder="1"/>
    <xf numFmtId="0" fontId="5" fillId="0" borderId="42" xfId="0" applyFont="1" applyBorder="1"/>
    <xf numFmtId="0" fontId="14" fillId="0" borderId="42" xfId="0" applyFont="1" applyBorder="1" applyAlignment="1">
      <alignment horizontal="center"/>
    </xf>
    <xf numFmtId="0" fontId="5" fillId="0" borderId="43" xfId="0" applyFont="1" applyBorder="1"/>
    <xf numFmtId="0" fontId="5" fillId="0" borderId="44" xfId="0" applyFont="1" applyBorder="1"/>
    <xf numFmtId="0" fontId="14" fillId="0" borderId="1" xfId="0" applyFont="1" applyBorder="1" applyAlignment="1">
      <alignment horizontal="center" vertical="top"/>
    </xf>
    <xf numFmtId="0" fontId="5" fillId="0" borderId="45" xfId="0" applyFont="1" applyBorder="1"/>
    <xf numFmtId="0" fontId="14" fillId="6" borderId="44" xfId="0" applyFont="1" applyFill="1" applyBorder="1" applyAlignment="1">
      <alignment horizontal="left" vertical="center"/>
    </xf>
    <xf numFmtId="0" fontId="5" fillId="6" borderId="45" xfId="0" applyFont="1" applyFill="1" applyBorder="1"/>
    <xf numFmtId="0" fontId="5" fillId="6" borderId="44" xfId="0" applyFont="1" applyFill="1" applyBorder="1"/>
    <xf numFmtId="0" fontId="5" fillId="6" borderId="44" xfId="0" applyFont="1" applyFill="1" applyBorder="1" applyAlignment="1">
      <alignment vertical="center"/>
    </xf>
    <xf numFmtId="0" fontId="5" fillId="0" borderId="46" xfId="0" applyFont="1" applyBorder="1"/>
    <xf numFmtId="0" fontId="5" fillId="0" borderId="47" xfId="0" applyFont="1" applyBorder="1"/>
    <xf numFmtId="0" fontId="14" fillId="0" borderId="1" xfId="0" applyFont="1" applyBorder="1" applyAlignment="1">
      <alignment horizontal="center" vertical="center" wrapText="1"/>
    </xf>
    <xf numFmtId="0" fontId="5" fillId="0" borderId="44" xfId="0" quotePrefix="1" applyFont="1" applyBorder="1" applyAlignment="1">
      <alignment horizontal="center"/>
    </xf>
    <xf numFmtId="0" fontId="5" fillId="0" borderId="48" xfId="0" applyFont="1" applyBorder="1"/>
    <xf numFmtId="0" fontId="5" fillId="0" borderId="49" xfId="0" applyFont="1" applyBorder="1"/>
    <xf numFmtId="0" fontId="14" fillId="6" borderId="44" xfId="0" applyFont="1" applyFill="1" applyBorder="1" applyAlignment="1">
      <alignment vertical="center"/>
    </xf>
    <xf numFmtId="0" fontId="14" fillId="0" borderId="50" xfId="0" applyFont="1" applyBorder="1"/>
    <xf numFmtId="0" fontId="14" fillId="0" borderId="51" xfId="0" applyFont="1" applyBorder="1"/>
    <xf numFmtId="0" fontId="5" fillId="0" borderId="1" xfId="0" quotePrefix="1" applyFont="1" applyBorder="1"/>
    <xf numFmtId="170" fontId="5" fillId="0" borderId="1" xfId="0" applyNumberFormat="1" applyFont="1" applyBorder="1"/>
    <xf numFmtId="170" fontId="5" fillId="0" borderId="45" xfId="0" applyNumberFormat="1" applyFont="1" applyBorder="1"/>
    <xf numFmtId="0" fontId="14" fillId="0" borderId="1" xfId="0" quotePrefix="1" applyFont="1" applyBorder="1"/>
    <xf numFmtId="0" fontId="14" fillId="0" borderId="1" xfId="0" applyFont="1" applyBorder="1"/>
    <xf numFmtId="0" fontId="5" fillId="0" borderId="1" xfId="0" applyFont="1" applyBorder="1" applyAlignment="1">
      <alignment horizontal="right"/>
    </xf>
    <xf numFmtId="0" fontId="14" fillId="0" borderId="1" xfId="0" applyFont="1" applyBorder="1" applyAlignment="1">
      <alignment horizontal="right"/>
    </xf>
    <xf numFmtId="0" fontId="5" fillId="0" borderId="52" xfId="0" applyFont="1" applyBorder="1"/>
    <xf numFmtId="0" fontId="5" fillId="0" borderId="53" xfId="0" applyFont="1" applyBorder="1"/>
    <xf numFmtId="0" fontId="14" fillId="6" borderId="54" xfId="0" applyFont="1" applyFill="1" applyBorder="1"/>
    <xf numFmtId="0" fontId="14" fillId="6" borderId="55" xfId="0" applyFont="1" applyFill="1" applyBorder="1"/>
    <xf numFmtId="0" fontId="5" fillId="7" borderId="44" xfId="0" applyFont="1" applyFill="1" applyBorder="1" applyAlignment="1">
      <alignment vertical="top"/>
    </xf>
    <xf numFmtId="0" fontId="5" fillId="7" borderId="45" xfId="0" applyFont="1" applyFill="1" applyBorder="1" applyAlignment="1">
      <alignment vertical="top"/>
    </xf>
    <xf numFmtId="0" fontId="5" fillId="7" borderId="45" xfId="0" applyFont="1" applyFill="1" applyBorder="1" applyAlignment="1">
      <alignment horizontal="center" vertical="top" wrapText="1"/>
    </xf>
    <xf numFmtId="0" fontId="5" fillId="0" borderId="1" xfId="0" applyFont="1" applyBorder="1" applyAlignment="1">
      <alignment horizontal="center" vertical="top"/>
    </xf>
    <xf numFmtId="0" fontId="5" fillId="7" borderId="45" xfId="0" applyFont="1" applyFill="1" applyBorder="1" applyAlignment="1">
      <alignment vertical="center"/>
    </xf>
    <xf numFmtId="0" fontId="5" fillId="7" borderId="45" xfId="0" applyFont="1" applyFill="1" applyBorder="1" applyAlignment="1">
      <alignment horizontal="center" vertical="center" wrapText="1"/>
    </xf>
    <xf numFmtId="0" fontId="14" fillId="7" borderId="44" xfId="0" applyFont="1" applyFill="1" applyBorder="1" applyAlignment="1">
      <alignment vertical="center"/>
    </xf>
    <xf numFmtId="0" fontId="14" fillId="7" borderId="53" xfId="0" applyFont="1" applyFill="1" applyBorder="1" applyAlignment="1">
      <alignment vertical="center"/>
    </xf>
    <xf numFmtId="0" fontId="14" fillId="7" borderId="54" xfId="0" applyFont="1" applyFill="1" applyBorder="1"/>
    <xf numFmtId="0" fontId="14" fillId="7" borderId="55" xfId="0" applyFont="1" applyFill="1" applyBorder="1"/>
    <xf numFmtId="0" fontId="5" fillId="7" borderId="52" xfId="0" applyFont="1" applyFill="1" applyBorder="1"/>
    <xf numFmtId="0" fontId="5" fillId="7" borderId="53" xfId="0" applyFont="1" applyFill="1" applyBorder="1"/>
    <xf numFmtId="0" fontId="5" fillId="7" borderId="48" xfId="0" applyFont="1" applyFill="1" applyBorder="1"/>
    <xf numFmtId="0" fontId="5" fillId="7" borderId="49" xfId="0" applyFont="1" applyFill="1" applyBorder="1"/>
    <xf numFmtId="0" fontId="5" fillId="7" borderId="46" xfId="0" applyFont="1" applyFill="1" applyBorder="1"/>
    <xf numFmtId="0" fontId="5" fillId="7" borderId="44" xfId="0" applyFont="1" applyFill="1" applyBorder="1"/>
    <xf numFmtId="0" fontId="5" fillId="7" borderId="47" xfId="0" applyFont="1" applyFill="1" applyBorder="1" applyAlignment="1">
      <alignment horizontal="left"/>
    </xf>
    <xf numFmtId="0" fontId="14" fillId="7" borderId="48" xfId="0" applyFont="1" applyFill="1" applyBorder="1"/>
    <xf numFmtId="164" fontId="14" fillId="7" borderId="49" xfId="0" applyNumberFormat="1" applyFont="1" applyFill="1" applyBorder="1"/>
    <xf numFmtId="0" fontId="5" fillId="7" borderId="46" xfId="0" applyFont="1" applyFill="1" applyBorder="1" applyAlignment="1">
      <alignment vertical="top"/>
    </xf>
    <xf numFmtId="0" fontId="14" fillId="7" borderId="44" xfId="0" applyFont="1" applyFill="1" applyBorder="1"/>
    <xf numFmtId="0" fontId="14" fillId="0" borderId="45" xfId="0" applyFont="1" applyBorder="1"/>
    <xf numFmtId="0" fontId="14" fillId="0" borderId="52" xfId="0" applyFont="1" applyBorder="1"/>
    <xf numFmtId="0" fontId="14" fillId="0" borderId="53" xfId="0" applyFont="1" applyBorder="1"/>
    <xf numFmtId="0" fontId="9" fillId="5" borderId="54" xfId="0" applyFont="1" applyFill="1" applyBorder="1"/>
    <xf numFmtId="0" fontId="9" fillId="5" borderId="55" xfId="0" applyFont="1" applyFill="1" applyBorder="1"/>
    <xf numFmtId="0" fontId="0" fillId="0" borderId="1" xfId="0" applyBorder="1"/>
    <xf numFmtId="0" fontId="7" fillId="0" borderId="1" xfId="0" applyFont="1" applyBorder="1"/>
    <xf numFmtId="0" fontId="15" fillId="0" borderId="1" xfId="0" applyFont="1" applyBorder="1" applyAlignment="1">
      <alignment wrapText="1"/>
    </xf>
    <xf numFmtId="170" fontId="15" fillId="0" borderId="1" xfId="0" applyNumberFormat="1" applyFont="1" applyBorder="1"/>
    <xf numFmtId="0" fontId="22" fillId="0" borderId="1" xfId="0" applyFont="1" applyBorder="1"/>
    <xf numFmtId="0" fontId="7" fillId="0" borderId="1" xfId="0" applyFont="1" applyBorder="1" applyAlignment="1">
      <alignment horizontal="left"/>
    </xf>
    <xf numFmtId="0" fontId="9" fillId="0" borderId="1" xfId="0" applyFont="1" applyBorder="1" applyAlignment="1">
      <alignment horizontal="left"/>
    </xf>
    <xf numFmtId="0" fontId="3" fillId="0" borderId="1" xfId="0" applyFont="1" applyBorder="1" applyAlignment="1">
      <alignment horizontal="center"/>
    </xf>
    <xf numFmtId="0" fontId="4" fillId="0" borderId="1" xfId="0"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right" wrapText="1"/>
    </xf>
    <xf numFmtId="0" fontId="7" fillId="0" borderId="1" xfId="0" applyFont="1" applyBorder="1" applyAlignment="1">
      <alignment horizontal="center"/>
    </xf>
    <xf numFmtId="0" fontId="9" fillId="13" borderId="1" xfId="0" applyFont="1" applyFill="1" applyBorder="1" applyAlignment="1">
      <alignment horizontal="right"/>
    </xf>
    <xf numFmtId="165" fontId="7" fillId="0" borderId="1" xfId="0" applyNumberFormat="1" applyFont="1" applyBorder="1" applyAlignment="1">
      <alignment horizontal="center"/>
    </xf>
    <xf numFmtId="0" fontId="9" fillId="13" borderId="1" xfId="0" applyFont="1" applyFill="1" applyBorder="1" applyAlignment="1">
      <alignment horizontal="right" wrapText="1"/>
    </xf>
    <xf numFmtId="0" fontId="8" fillId="0" borderId="1" xfId="0" applyFont="1" applyBorder="1" applyAlignment="1">
      <alignment horizontal="right" wrapText="1"/>
    </xf>
    <xf numFmtId="167" fontId="7" fillId="0" borderId="1" xfId="0" applyNumberFormat="1" applyFont="1" applyBorder="1" applyAlignment="1">
      <alignment horizontal="center"/>
    </xf>
    <xf numFmtId="168" fontId="7" fillId="0" borderId="1" xfId="0" applyNumberFormat="1" applyFon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right"/>
    </xf>
    <xf numFmtId="0" fontId="9" fillId="0" borderId="1" xfId="0" applyFont="1" applyBorder="1" applyAlignment="1">
      <alignment horizontal="right"/>
    </xf>
    <xf numFmtId="0" fontId="24" fillId="0" borderId="1" xfId="0" applyFont="1" applyBorder="1" applyAlignment="1">
      <alignment horizontal="right" wrapText="1"/>
    </xf>
    <xf numFmtId="0" fontId="30" fillId="0" borderId="1" xfId="0" applyFont="1" applyBorder="1" applyAlignment="1">
      <alignment horizontal="right"/>
    </xf>
    <xf numFmtId="0" fontId="24" fillId="0" borderId="1" xfId="0" applyFont="1" applyBorder="1" applyAlignment="1">
      <alignment horizontal="right"/>
    </xf>
    <xf numFmtId="0" fontId="28" fillId="0" borderId="1" xfId="0" applyFont="1" applyBorder="1"/>
    <xf numFmtId="0" fontId="3" fillId="0" borderId="45" xfId="0" applyFont="1" applyBorder="1" applyAlignment="1">
      <alignment horizontal="center"/>
    </xf>
    <xf numFmtId="0" fontId="7" fillId="0" borderId="45" xfId="0" applyFont="1" applyBorder="1" applyAlignment="1">
      <alignment horizontal="left"/>
    </xf>
    <xf numFmtId="0" fontId="7" fillId="0" borderId="45" xfId="0" applyFont="1" applyBorder="1" applyAlignment="1">
      <alignment horizontal="center"/>
    </xf>
    <xf numFmtId="0" fontId="9" fillId="0" borderId="45" xfId="0" applyFont="1" applyBorder="1" applyAlignment="1">
      <alignment horizontal="left"/>
    </xf>
    <xf numFmtId="0" fontId="29" fillId="11" borderId="63" xfId="0" applyFont="1" applyFill="1" applyBorder="1" applyAlignment="1">
      <alignment horizontal="right" vertical="center" wrapText="1"/>
    </xf>
    <xf numFmtId="0" fontId="29" fillId="11" borderId="64" xfId="0" applyFont="1" applyFill="1" applyBorder="1" applyAlignment="1">
      <alignment horizontal="right" vertical="center" wrapText="1"/>
    </xf>
    <xf numFmtId="0" fontId="29" fillId="11" borderId="66" xfId="0" applyFont="1" applyFill="1" applyBorder="1" applyAlignment="1">
      <alignment horizontal="right" vertical="center" wrapText="1"/>
    </xf>
    <xf numFmtId="0" fontId="31" fillId="11" borderId="65" xfId="0" applyFont="1" applyFill="1" applyBorder="1" applyAlignment="1">
      <alignment horizontal="left" vertical="center"/>
    </xf>
    <xf numFmtId="0" fontId="7" fillId="0" borderId="41" xfId="0" applyFont="1" applyBorder="1"/>
    <xf numFmtId="0" fontId="7" fillId="0" borderId="67" xfId="0" applyFont="1" applyBorder="1"/>
    <xf numFmtId="0" fontId="7" fillId="0" borderId="42" xfId="0" applyFont="1" applyBorder="1"/>
    <xf numFmtId="166" fontId="7" fillId="0" borderId="68" xfId="0" applyNumberFormat="1" applyFont="1" applyBorder="1" applyAlignment="1">
      <alignment horizontal="center"/>
    </xf>
    <xf numFmtId="0" fontId="7" fillId="0" borderId="44" xfId="0" applyFont="1" applyBorder="1"/>
    <xf numFmtId="166" fontId="7" fillId="0" borderId="49" xfId="0" applyNumberFormat="1" applyFont="1" applyBorder="1" applyAlignment="1">
      <alignment horizontal="center"/>
    </xf>
    <xf numFmtId="166" fontId="7" fillId="0" borderId="69" xfId="0" applyNumberFormat="1" applyFont="1" applyBorder="1" applyAlignment="1">
      <alignment horizontal="center"/>
    </xf>
    <xf numFmtId="0" fontId="16" fillId="0" borderId="44" xfId="0" applyFont="1" applyBorder="1"/>
    <xf numFmtId="0" fontId="16" fillId="0" borderId="1" xfId="0" applyFont="1" applyBorder="1"/>
    <xf numFmtId="0" fontId="16" fillId="0" borderId="1" xfId="0" applyFont="1" applyBorder="1" applyAlignment="1">
      <alignment horizontal="center"/>
    </xf>
    <xf numFmtId="0" fontId="16" fillId="0" borderId="45" xfId="0" applyFont="1" applyBorder="1"/>
    <xf numFmtId="0" fontId="16" fillId="0" borderId="70" xfId="0" applyFont="1" applyBorder="1"/>
    <xf numFmtId="0" fontId="16" fillId="0" borderId="71" xfId="0" applyFont="1" applyBorder="1"/>
    <xf numFmtId="0" fontId="16" fillId="0" borderId="72" xfId="0" applyFont="1" applyBorder="1"/>
    <xf numFmtId="0" fontId="7" fillId="0" borderId="68" xfId="0" applyFont="1" applyBorder="1" applyAlignment="1">
      <alignment horizontal="center"/>
    </xf>
    <xf numFmtId="0" fontId="7" fillId="0" borderId="49" xfId="0" applyFont="1" applyBorder="1" applyAlignment="1">
      <alignment horizontal="center"/>
    </xf>
    <xf numFmtId="0" fontId="9" fillId="0" borderId="1" xfId="0" applyFont="1" applyBorder="1"/>
    <xf numFmtId="0" fontId="28" fillId="0" borderId="1" xfId="0" applyFont="1" applyBorder="1" applyAlignment="1">
      <alignment horizontal="right"/>
    </xf>
    <xf numFmtId="170" fontId="5" fillId="0" borderId="74" xfId="0" applyNumberFormat="1" applyFont="1" applyBorder="1"/>
    <xf numFmtId="0" fontId="5" fillId="0" borderId="76" xfId="0" applyFont="1" applyBorder="1"/>
    <xf numFmtId="14" fontId="7" fillId="0" borderId="8" xfId="0" applyNumberFormat="1" applyFont="1" applyBorder="1" applyProtection="1">
      <protection locked="0"/>
    </xf>
    <xf numFmtId="0" fontId="5" fillId="2" borderId="1" xfId="0" applyFont="1" applyFill="1" applyBorder="1" applyProtection="1">
      <protection locked="0"/>
    </xf>
    <xf numFmtId="172" fontId="7" fillId="0" borderId="9" xfId="0" applyNumberFormat="1" applyFont="1" applyBorder="1" applyAlignment="1" applyProtection="1">
      <alignment horizontal="center" vertical="center"/>
      <protection locked="0"/>
    </xf>
    <xf numFmtId="172" fontId="7" fillId="0" borderId="9" xfId="0" applyNumberFormat="1" applyFont="1" applyBorder="1" applyAlignment="1" applyProtection="1">
      <alignment horizontal="center" vertical="center" wrapText="1"/>
      <protection locked="0"/>
    </xf>
    <xf numFmtId="172" fontId="5" fillId="0" borderId="39" xfId="0" applyNumberFormat="1" applyFont="1" applyBorder="1" applyAlignment="1" applyProtection="1">
      <alignment horizontal="center" vertical="center" wrapText="1"/>
      <protection locked="0"/>
    </xf>
    <xf numFmtId="172" fontId="5" fillId="0" borderId="39" xfId="0" applyNumberFormat="1" applyFont="1" applyBorder="1" applyAlignment="1" applyProtection="1">
      <alignment horizontal="center" wrapText="1"/>
      <protection locked="0"/>
    </xf>
    <xf numFmtId="165" fontId="7" fillId="0" borderId="2" xfId="0" applyNumberFormat="1" applyFont="1" applyBorder="1" applyAlignment="1" applyProtection="1">
      <alignment horizontal="center"/>
      <protection locked="0"/>
    </xf>
    <xf numFmtId="172" fontId="7" fillId="0" borderId="6" xfId="0" applyNumberFormat="1"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39" xfId="0" applyFont="1" applyBorder="1" applyProtection="1">
      <protection locked="0"/>
    </xf>
    <xf numFmtId="0" fontId="5" fillId="2" borderId="8" xfId="0" applyFont="1" applyFill="1" applyBorder="1" applyAlignment="1" applyProtection="1">
      <alignment horizontal="center"/>
      <protection locked="0"/>
    </xf>
    <xf numFmtId="170" fontId="5" fillId="2" borderId="8" xfId="0" applyNumberFormat="1"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1" fontId="5" fillId="2" borderId="1" xfId="0" applyNumberFormat="1" applyFont="1" applyFill="1" applyBorder="1" applyProtection="1">
      <protection locked="0"/>
    </xf>
    <xf numFmtId="2" fontId="5" fillId="2" borderId="1" xfId="0" applyNumberFormat="1" applyFont="1" applyFill="1" applyBorder="1" applyProtection="1">
      <protection locked="0"/>
    </xf>
    <xf numFmtId="170" fontId="5" fillId="2" borderId="1" xfId="0" applyNumberFormat="1" applyFont="1" applyFill="1" applyBorder="1" applyAlignment="1" applyProtection="1">
      <alignment horizontal="center"/>
      <protection locked="0"/>
    </xf>
    <xf numFmtId="0" fontId="5" fillId="2" borderId="8" xfId="0" applyFont="1" applyFill="1" applyBorder="1" applyAlignment="1" applyProtection="1">
      <alignment horizontal="left" wrapText="1"/>
      <protection locked="0"/>
    </xf>
    <xf numFmtId="0" fontId="5" fillId="2" borderId="16" xfId="0" applyFont="1" applyFill="1" applyBorder="1" applyAlignment="1" applyProtection="1">
      <alignment horizontal="left" wrapText="1"/>
      <protection locked="0"/>
    </xf>
    <xf numFmtId="170" fontId="5" fillId="2" borderId="75" xfId="0" applyNumberFormat="1" applyFont="1" applyFill="1" applyBorder="1" applyAlignment="1" applyProtection="1">
      <alignment horizontal="center"/>
      <protection locked="0"/>
    </xf>
    <xf numFmtId="170" fontId="5" fillId="2" borderId="77" xfId="0" applyNumberFormat="1" applyFont="1" applyFill="1" applyBorder="1" applyAlignment="1" applyProtection="1">
      <alignment horizontal="center"/>
      <protection locked="0"/>
    </xf>
    <xf numFmtId="0" fontId="5" fillId="2" borderId="77" xfId="0" applyFont="1" applyFill="1" applyBorder="1" applyAlignment="1" applyProtection="1">
      <alignment horizontal="center"/>
      <protection locked="0"/>
    </xf>
    <xf numFmtId="0" fontId="5" fillId="2" borderId="5" xfId="0" applyFont="1" applyFill="1" applyBorder="1" applyProtection="1">
      <protection locked="0"/>
    </xf>
    <xf numFmtId="44" fontId="5" fillId="2" borderId="38" xfId="0" applyNumberFormat="1" applyFont="1" applyFill="1" applyBorder="1" applyProtection="1">
      <protection locked="0"/>
    </xf>
    <xf numFmtId="44" fontId="5" fillId="2" borderId="77" xfId="0" applyNumberFormat="1" applyFont="1" applyFill="1" applyBorder="1" applyProtection="1">
      <protection locked="0"/>
    </xf>
    <xf numFmtId="0" fontId="7" fillId="12" borderId="8" xfId="0" applyFont="1"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165" fontId="7" fillId="2" borderId="16" xfId="0" applyNumberFormat="1" applyFont="1" applyFill="1" applyBorder="1" applyAlignment="1" applyProtection="1">
      <alignment horizontal="center"/>
      <protection locked="0"/>
    </xf>
    <xf numFmtId="0" fontId="7" fillId="2" borderId="16" xfId="0" applyFont="1" applyFill="1" applyBorder="1" applyAlignment="1" applyProtection="1">
      <alignment horizontal="center"/>
      <protection locked="0"/>
    </xf>
    <xf numFmtId="169" fontId="7" fillId="2" borderId="16" xfId="0" applyNumberFormat="1" applyFont="1" applyFill="1" applyBorder="1" applyAlignment="1" applyProtection="1">
      <alignment horizontal="center"/>
      <protection locked="0"/>
    </xf>
    <xf numFmtId="0" fontId="28" fillId="14" borderId="1" xfId="0" applyFont="1" applyFill="1" applyBorder="1" applyAlignment="1" applyProtection="1">
      <alignment horizontal="right"/>
      <protection locked="0"/>
    </xf>
    <xf numFmtId="0" fontId="7" fillId="0" borderId="9" xfId="0" applyFont="1" applyBorder="1" applyAlignment="1" applyProtection="1">
      <alignment horizontal="center"/>
      <protection locked="0"/>
    </xf>
    <xf numFmtId="0" fontId="7" fillId="0" borderId="8" xfId="0" applyFont="1" applyBorder="1" applyProtection="1">
      <protection locked="0"/>
    </xf>
    <xf numFmtId="0" fontId="7" fillId="2" borderId="39" xfId="0" applyFont="1" applyFill="1" applyBorder="1" applyAlignment="1" applyProtection="1">
      <alignment horizontal="center"/>
      <protection locked="0"/>
    </xf>
    <xf numFmtId="168" fontId="7" fillId="2" borderId="39" xfId="0" applyNumberFormat="1" applyFont="1" applyFill="1" applyBorder="1" applyAlignment="1" applyProtection="1">
      <alignment horizontal="center"/>
      <protection locked="0"/>
    </xf>
    <xf numFmtId="0" fontId="7" fillId="9" borderId="39" xfId="0" applyFont="1" applyFill="1" applyBorder="1" applyAlignment="1" applyProtection="1">
      <alignment horizontal="center"/>
      <protection locked="0"/>
    </xf>
    <xf numFmtId="164" fontId="7" fillId="9" borderId="39" xfId="0" applyNumberFormat="1" applyFont="1" applyFill="1" applyBorder="1" applyAlignment="1" applyProtection="1">
      <alignment horizontal="center"/>
      <protection locked="0"/>
    </xf>
    <xf numFmtId="164" fontId="7" fillId="2" borderId="39" xfId="0" applyNumberFormat="1" applyFont="1" applyFill="1" applyBorder="1" applyAlignment="1" applyProtection="1">
      <alignment horizontal="center"/>
      <protection locked="0"/>
    </xf>
    <xf numFmtId="0" fontId="7" fillId="15" borderId="40" xfId="0" applyFont="1" applyFill="1" applyBorder="1"/>
    <xf numFmtId="0" fontId="7" fillId="12" borderId="39" xfId="0" applyFont="1" applyFill="1" applyBorder="1" applyAlignment="1" applyProtection="1">
      <alignment horizontal="center"/>
      <protection locked="0"/>
    </xf>
    <xf numFmtId="167" fontId="7" fillId="2" borderId="39" xfId="0" applyNumberFormat="1" applyFont="1" applyFill="1" applyBorder="1" applyAlignment="1" applyProtection="1">
      <alignment horizontal="center"/>
      <protection locked="0"/>
    </xf>
    <xf numFmtId="170" fontId="7" fillId="2" borderId="39" xfId="0" applyNumberFormat="1" applyFont="1" applyFill="1" applyBorder="1" applyAlignment="1" applyProtection="1">
      <alignment horizontal="center"/>
      <protection locked="0"/>
    </xf>
    <xf numFmtId="0" fontId="5" fillId="0" borderId="1" xfId="0" applyFont="1" applyBorder="1" applyAlignment="1">
      <alignment horizontal="center"/>
    </xf>
    <xf numFmtId="0" fontId="5" fillId="0" borderId="56" xfId="0" applyFont="1" applyBorder="1" applyProtection="1">
      <protection locked="0"/>
    </xf>
    <xf numFmtId="0" fontId="5" fillId="0" borderId="34" xfId="0" applyFont="1" applyBorder="1" applyProtection="1">
      <protection locked="0"/>
    </xf>
    <xf numFmtId="0" fontId="5" fillId="0" borderId="57" xfId="0" applyFont="1" applyBorder="1" applyProtection="1">
      <protection locked="0"/>
    </xf>
    <xf numFmtId="0" fontId="5" fillId="0" borderId="58" xfId="0" applyFont="1" applyBorder="1" applyProtection="1">
      <protection locked="0"/>
    </xf>
    <xf numFmtId="0" fontId="5" fillId="0" borderId="35" xfId="0" applyFont="1" applyBorder="1" applyProtection="1">
      <protection locked="0"/>
    </xf>
    <xf numFmtId="0" fontId="5" fillId="0" borderId="59" xfId="0" applyFont="1" applyBorder="1" applyProtection="1">
      <protection locked="0"/>
    </xf>
    <xf numFmtId="0" fontId="5" fillId="0" borderId="60" xfId="0" applyFont="1" applyBorder="1" applyProtection="1">
      <protection locked="0"/>
    </xf>
    <xf numFmtId="0" fontId="5" fillId="0" borderId="61" xfId="0" applyFont="1" applyBorder="1" applyProtection="1">
      <protection locked="0"/>
    </xf>
    <xf numFmtId="0" fontId="5" fillId="0" borderId="62" xfId="0" applyFont="1" applyBorder="1" applyProtection="1">
      <protection locked="0"/>
    </xf>
    <xf numFmtId="14" fontId="5" fillId="0" borderId="8" xfId="0" applyNumberFormat="1" applyFont="1" applyBorder="1" applyAlignment="1" applyProtection="1">
      <alignment horizontal="left"/>
      <protection locked="0"/>
    </xf>
    <xf numFmtId="14" fontId="5" fillId="0" borderId="0" xfId="0" applyNumberFormat="1" applyFont="1" applyAlignment="1" applyProtection="1">
      <alignment horizontal="center"/>
      <protection locked="0"/>
    </xf>
    <xf numFmtId="14" fontId="5" fillId="0" borderId="6" xfId="0" applyNumberFormat="1" applyFont="1" applyBorder="1" applyAlignment="1" applyProtection="1">
      <alignment horizontal="left" vertical="top"/>
      <protection locked="0"/>
    </xf>
    <xf numFmtId="0" fontId="5" fillId="7" borderId="8" xfId="0" applyFont="1" applyFill="1" applyBorder="1" applyAlignment="1" applyProtection="1">
      <alignment horizontal="center"/>
      <protection locked="0"/>
    </xf>
    <xf numFmtId="14" fontId="7" fillId="12" borderId="8" xfId="0" applyNumberFormat="1" applyFont="1" applyFill="1" applyBorder="1" applyAlignment="1" applyProtection="1">
      <alignment horizontal="center"/>
      <protection locked="0"/>
    </xf>
    <xf numFmtId="0" fontId="14" fillId="7" borderId="28" xfId="0" applyFont="1" applyFill="1" applyBorder="1" applyAlignment="1">
      <alignment horizontal="center"/>
    </xf>
    <xf numFmtId="0" fontId="5" fillId="7" borderId="4" xfId="0" applyFont="1" applyFill="1" applyBorder="1" applyAlignment="1">
      <alignment horizontal="center"/>
    </xf>
    <xf numFmtId="0" fontId="14" fillId="7" borderId="1" xfId="0" applyFont="1" applyFill="1" applyBorder="1" applyAlignment="1">
      <alignment horizontal="center"/>
    </xf>
    <xf numFmtId="0" fontId="12" fillId="3" borderId="4" xfId="0" applyFont="1" applyFill="1" applyBorder="1" applyAlignment="1">
      <alignment horizontal="right" vertical="top"/>
    </xf>
    <xf numFmtId="0" fontId="3" fillId="0" borderId="1" xfId="0" applyFont="1" applyBorder="1" applyAlignment="1">
      <alignment horizontal="right" wrapText="1"/>
    </xf>
    <xf numFmtId="0" fontId="4" fillId="0" borderId="1" xfId="0" applyFont="1" applyBorder="1" applyAlignment="1">
      <alignment horizontal="left" vertical="center"/>
    </xf>
    <xf numFmtId="0" fontId="12" fillId="3" borderId="1" xfId="0" applyFont="1" applyFill="1" applyBorder="1" applyAlignment="1">
      <alignment horizontal="center" vertical="top"/>
    </xf>
    <xf numFmtId="0" fontId="3" fillId="0" borderId="41" xfId="0" applyFont="1" applyBorder="1" applyAlignment="1">
      <alignment horizontal="center"/>
    </xf>
    <xf numFmtId="0" fontId="9"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14" fontId="7" fillId="0" borderId="45" xfId="0" applyNumberFormat="1" applyFont="1" applyBorder="1" applyAlignment="1">
      <alignment horizontal="center"/>
    </xf>
    <xf numFmtId="0" fontId="3" fillId="0" borderId="70" xfId="0" applyFont="1" applyBorder="1" applyAlignment="1">
      <alignment horizontal="center"/>
    </xf>
    <xf numFmtId="0" fontId="7" fillId="0" borderId="71" xfId="0" applyFont="1" applyBorder="1" applyAlignment="1">
      <alignment horizontal="right"/>
    </xf>
    <xf numFmtId="14" fontId="7" fillId="0" borderId="72" xfId="0" applyNumberFormat="1" applyFont="1" applyBorder="1" applyAlignment="1">
      <alignment horizontal="center"/>
    </xf>
    <xf numFmtId="49" fontId="15" fillId="0" borderId="0" xfId="0" quotePrefix="1" applyNumberFormat="1" applyFont="1"/>
    <xf numFmtId="167" fontId="7" fillId="0" borderId="16" xfId="0" applyNumberFormat="1" applyFont="1" applyBorder="1" applyAlignment="1">
      <alignment horizontal="left"/>
    </xf>
    <xf numFmtId="0" fontId="5" fillId="0" borderId="7" xfId="0" applyFont="1" applyBorder="1" applyProtection="1">
      <protection locked="0"/>
    </xf>
    <xf numFmtId="0" fontId="5" fillId="0" borderId="8" xfId="0" applyFont="1" applyBorder="1" applyProtection="1">
      <protection locked="0"/>
    </xf>
    <xf numFmtId="0" fontId="7" fillId="0" borderId="7" xfId="0" applyFont="1" applyBorder="1" applyProtection="1">
      <protection locked="0"/>
    </xf>
    <xf numFmtId="0" fontId="0" fillId="0" borderId="24" xfId="0" applyBorder="1"/>
    <xf numFmtId="0" fontId="5" fillId="0" borderId="41"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70" xfId="0" applyFont="1" applyBorder="1" applyAlignment="1">
      <alignment vertical="center"/>
    </xf>
    <xf numFmtId="0" fontId="5" fillId="0" borderId="72" xfId="0" applyFont="1" applyBorder="1" applyAlignment="1">
      <alignment vertical="center"/>
    </xf>
    <xf numFmtId="0" fontId="5" fillId="0" borderId="78" xfId="0" applyFont="1" applyBorder="1" applyAlignment="1">
      <alignment vertical="center" wrapText="1"/>
    </xf>
    <xf numFmtId="0" fontId="7" fillId="16" borderId="8" xfId="0" applyFont="1" applyFill="1" applyBorder="1" applyAlignment="1" applyProtection="1">
      <alignment horizontal="center"/>
      <protection locked="0"/>
    </xf>
    <xf numFmtId="14" fontId="7" fillId="16" borderId="8" xfId="0" applyNumberFormat="1" applyFont="1" applyFill="1" applyBorder="1" applyAlignment="1" applyProtection="1">
      <alignment horizontal="center"/>
      <protection locked="0"/>
    </xf>
    <xf numFmtId="0" fontId="7" fillId="16" borderId="16" xfId="0" applyFont="1" applyFill="1" applyBorder="1" applyAlignment="1" applyProtection="1">
      <alignment horizontal="center"/>
      <protection locked="0"/>
    </xf>
    <xf numFmtId="0" fontId="7" fillId="0" borderId="0" xfId="0" applyFont="1" applyAlignment="1">
      <alignment horizontal="left"/>
    </xf>
    <xf numFmtId="1" fontId="7" fillId="0" borderId="1" xfId="0" applyNumberFormat="1" applyFont="1" applyBorder="1"/>
    <xf numFmtId="5" fontId="7" fillId="0" borderId="6" xfId="0" applyNumberFormat="1" applyFont="1" applyBorder="1" applyAlignment="1">
      <alignment horizontal="center"/>
    </xf>
    <xf numFmtId="0" fontId="0" fillId="0" borderId="44" xfId="0" applyBorder="1"/>
    <xf numFmtId="0" fontId="0" fillId="0" borderId="45" xfId="0" applyBorder="1"/>
    <xf numFmtId="172" fontId="7" fillId="0" borderId="39" xfId="0" applyNumberFormat="1" applyFont="1" applyBorder="1"/>
    <xf numFmtId="0" fontId="0" fillId="0" borderId="79" xfId="0" applyBorder="1" applyProtection="1">
      <protection locked="0"/>
    </xf>
    <xf numFmtId="0" fontId="28" fillId="0" borderId="80" xfId="0" applyFont="1" applyBorder="1" applyProtection="1">
      <protection locked="0"/>
    </xf>
    <xf numFmtId="0" fontId="3" fillId="0" borderId="83" xfId="0" applyFont="1" applyBorder="1" applyProtection="1">
      <protection locked="0"/>
    </xf>
    <xf numFmtId="0" fontId="3" fillId="0" borderId="85" xfId="0" applyFont="1" applyBorder="1" applyProtection="1">
      <protection locked="0"/>
    </xf>
    <xf numFmtId="0" fontId="0" fillId="0" borderId="85" xfId="0" applyBorder="1" applyProtection="1">
      <protection locked="0"/>
    </xf>
    <xf numFmtId="0" fontId="28" fillId="0" borderId="86" xfId="0" applyFont="1" applyBorder="1" applyProtection="1">
      <protection locked="0"/>
    </xf>
    <xf numFmtId="0" fontId="18" fillId="0" borderId="81" xfId="0" applyFont="1" applyBorder="1" applyAlignment="1">
      <alignment horizontal="right" vertical="center"/>
    </xf>
    <xf numFmtId="0" fontId="18" fillId="0" borderId="82" xfId="0" applyFont="1" applyBorder="1" applyAlignment="1">
      <alignment horizontal="right" vertical="center"/>
    </xf>
    <xf numFmtId="0" fontId="7" fillId="15" borderId="81" xfId="0" applyFont="1" applyFill="1" applyBorder="1" applyAlignment="1">
      <alignment wrapText="1"/>
    </xf>
    <xf numFmtId="0" fontId="7" fillId="15" borderId="82" xfId="0" applyFont="1" applyFill="1" applyBorder="1" applyAlignment="1">
      <alignment wrapText="1"/>
    </xf>
    <xf numFmtId="172" fontId="5" fillId="0" borderId="1" xfId="0" applyNumberFormat="1" applyFont="1" applyBorder="1" applyAlignment="1">
      <alignment horizontal="center" vertical="center" wrapText="1"/>
    </xf>
    <xf numFmtId="0" fontId="5" fillId="0" borderId="1" xfId="0" applyFont="1" applyBorder="1" applyProtection="1">
      <protection locked="0"/>
    </xf>
    <xf numFmtId="0" fontId="7" fillId="0" borderId="87" xfId="0" applyFont="1" applyBorder="1" applyAlignment="1" applyProtection="1">
      <alignment horizontal="center"/>
      <protection locked="0"/>
    </xf>
    <xf numFmtId="172" fontId="7" fillId="0" borderId="87" xfId="0" applyNumberFormat="1" applyFont="1" applyBorder="1" applyAlignment="1" applyProtection="1">
      <alignment horizontal="center" vertical="center"/>
      <protection locked="0"/>
    </xf>
    <xf numFmtId="0" fontId="7" fillId="0" borderId="43" xfId="0" applyFont="1" applyBorder="1"/>
    <xf numFmtId="0" fontId="7" fillId="0" borderId="45" xfId="0" applyFont="1" applyBorder="1"/>
    <xf numFmtId="0" fontId="6" fillId="0" borderId="44" xfId="0" applyFont="1" applyBorder="1"/>
    <xf numFmtId="0" fontId="6" fillId="0" borderId="1" xfId="0" applyFont="1" applyBorder="1"/>
    <xf numFmtId="172" fontId="7" fillId="0" borderId="1" xfId="0" applyNumberFormat="1" applyFont="1" applyBorder="1"/>
    <xf numFmtId="0" fontId="7" fillId="0" borderId="44" xfId="0" applyFont="1" applyBorder="1" applyAlignment="1">
      <alignment wrapText="1"/>
    </xf>
    <xf numFmtId="0" fontId="16" fillId="0" borderId="70" xfId="0" applyFont="1" applyBorder="1" applyAlignment="1">
      <alignment wrapText="1"/>
    </xf>
    <xf numFmtId="0" fontId="16" fillId="0" borderId="71" xfId="0" applyFont="1" applyBorder="1" applyAlignment="1">
      <alignment wrapText="1"/>
    </xf>
    <xf numFmtId="0" fontId="16" fillId="0" borderId="72" xfId="0" applyFont="1" applyBorder="1" applyAlignment="1">
      <alignment wrapText="1"/>
    </xf>
    <xf numFmtId="0" fontId="15" fillId="0" borderId="1" xfId="0" quotePrefix="1" applyFont="1" applyBorder="1"/>
    <xf numFmtId="0" fontId="7" fillId="10" borderId="39" xfId="0" applyFont="1" applyFill="1" applyBorder="1" applyAlignment="1">
      <alignment horizontal="center"/>
    </xf>
    <xf numFmtId="170" fontId="7" fillId="10" borderId="39" xfId="0" applyNumberFormat="1" applyFont="1" applyFill="1" applyBorder="1" applyAlignment="1">
      <alignment horizontal="center"/>
    </xf>
    <xf numFmtId="14" fontId="5" fillId="6" borderId="1" xfId="0" applyNumberFormat="1" applyFont="1" applyFill="1" applyBorder="1" applyProtection="1">
      <protection locked="0"/>
    </xf>
    <xf numFmtId="5" fontId="34" fillId="7" borderId="1" xfId="0" applyNumberFormat="1" applyFont="1" applyFill="1" applyBorder="1" applyAlignment="1">
      <alignment horizontal="center"/>
    </xf>
    <xf numFmtId="0" fontId="0" fillId="0" borderId="1" xfId="0" applyBorder="1" applyProtection="1">
      <protection locked="0"/>
    </xf>
    <xf numFmtId="0" fontId="28" fillId="0" borderId="1" xfId="0" applyFont="1" applyBorder="1" applyProtection="1">
      <protection locked="0"/>
    </xf>
    <xf numFmtId="172" fontId="7" fillId="0" borderId="5" xfId="0" applyNumberFormat="1" applyFont="1" applyBorder="1" applyAlignment="1" applyProtection="1">
      <alignment horizontal="center"/>
      <protection locked="0"/>
    </xf>
    <xf numFmtId="0" fontId="15" fillId="0" borderId="0" xfId="0" quotePrefix="1" applyFont="1" applyAlignment="1">
      <alignment vertical="center"/>
    </xf>
    <xf numFmtId="0" fontId="7" fillId="0" borderId="24" xfId="0" applyFont="1" applyBorder="1"/>
    <xf numFmtId="166" fontId="7" fillId="0" borderId="47" xfId="0" applyNumberFormat="1" applyFont="1" applyBorder="1" applyAlignment="1">
      <alignment horizontal="center"/>
    </xf>
    <xf numFmtId="166" fontId="7" fillId="0" borderId="45" xfId="0" applyNumberFormat="1" applyFont="1" applyBorder="1" applyAlignment="1">
      <alignment horizontal="center"/>
    </xf>
    <xf numFmtId="0" fontId="14" fillId="7" borderId="26" xfId="0" applyFont="1" applyFill="1" applyBorder="1" applyAlignment="1">
      <alignment horizontal="center" vertical="top"/>
    </xf>
    <xf numFmtId="0" fontId="28" fillId="0" borderId="0" xfId="0" quotePrefix="1" applyFont="1"/>
    <xf numFmtId="44" fontId="0" fillId="0" borderId="0" xfId="0" applyNumberFormat="1"/>
    <xf numFmtId="44" fontId="28" fillId="0" borderId="0" xfId="0" quotePrefix="1" applyNumberFormat="1" applyFont="1"/>
    <xf numFmtId="44" fontId="5" fillId="2" borderId="89" xfId="0" applyNumberFormat="1" applyFont="1" applyFill="1" applyBorder="1" applyProtection="1">
      <protection locked="0"/>
    </xf>
    <xf numFmtId="44" fontId="5" fillId="2" borderId="90" xfId="0" applyNumberFormat="1" applyFont="1" applyFill="1" applyBorder="1" applyProtection="1">
      <protection locked="0"/>
    </xf>
    <xf numFmtId="14" fontId="5" fillId="2" borderId="90" xfId="0" applyNumberFormat="1" applyFont="1" applyFill="1" applyBorder="1" applyProtection="1">
      <protection locked="0"/>
    </xf>
    <xf numFmtId="0" fontId="5" fillId="0" borderId="27" xfId="0" applyFont="1" applyBorder="1" applyAlignment="1">
      <alignment horizontal="right"/>
    </xf>
    <xf numFmtId="14" fontId="5" fillId="0" borderId="44" xfId="0" applyNumberFormat="1" applyFont="1" applyBorder="1"/>
    <xf numFmtId="14" fontId="5" fillId="0" borderId="45" xfId="0" applyNumberFormat="1" applyFont="1" applyBorder="1"/>
    <xf numFmtId="0" fontId="5" fillId="0" borderId="70" xfId="0" applyFont="1" applyBorder="1"/>
    <xf numFmtId="170" fontId="5" fillId="0" borderId="1" xfId="0" applyNumberFormat="1" applyFont="1" applyBorder="1" applyAlignment="1">
      <alignment horizontal="center"/>
    </xf>
    <xf numFmtId="0" fontId="7" fillId="0" borderId="47" xfId="0" applyFont="1" applyBorder="1" applyAlignment="1">
      <alignment horizontal="center"/>
    </xf>
    <xf numFmtId="170" fontId="5" fillId="0" borderId="72" xfId="0" applyNumberFormat="1" applyFont="1" applyBorder="1"/>
    <xf numFmtId="0" fontId="14" fillId="0" borderId="1" xfId="0" applyFont="1" applyBorder="1" applyAlignment="1">
      <alignment horizontal="center" vertical="center"/>
    </xf>
    <xf numFmtId="0" fontId="14" fillId="0" borderId="17" xfId="0" applyFont="1" applyBorder="1" applyAlignment="1">
      <alignment horizontal="center"/>
    </xf>
    <xf numFmtId="0" fontId="5" fillId="6" borderId="39" xfId="0" applyFont="1" applyFill="1" applyBorder="1"/>
    <xf numFmtId="1" fontId="14" fillId="7" borderId="28" xfId="0" applyNumberFormat="1" applyFont="1" applyFill="1" applyBorder="1" applyAlignment="1">
      <alignment horizontal="left"/>
    </xf>
    <xf numFmtId="0" fontId="35" fillId="0" borderId="1" xfId="2" applyBorder="1" applyProtection="1">
      <protection locked="0"/>
    </xf>
    <xf numFmtId="0" fontId="7" fillId="0" borderId="1" xfId="0" applyFont="1" applyBorder="1" applyAlignment="1">
      <alignment wrapText="1"/>
    </xf>
    <xf numFmtId="0" fontId="36" fillId="0" borderId="1" xfId="2" applyFont="1" applyBorder="1" applyProtection="1">
      <protection locked="0"/>
    </xf>
    <xf numFmtId="0" fontId="0" fillId="0" borderId="91" xfId="0" applyBorder="1"/>
    <xf numFmtId="164" fontId="14" fillId="7" borderId="8" xfId="0" applyNumberFormat="1" applyFont="1" applyFill="1" applyBorder="1" applyAlignment="1">
      <alignment horizontal="left"/>
    </xf>
    <xf numFmtId="14" fontId="5" fillId="7" borderId="8" xfId="0" applyNumberFormat="1" applyFont="1" applyFill="1" applyBorder="1"/>
    <xf numFmtId="14" fontId="5" fillId="0" borderId="17" xfId="0" applyNumberFormat="1" applyFont="1" applyBorder="1" applyProtection="1">
      <protection locked="0"/>
    </xf>
    <xf numFmtId="14" fontId="5" fillId="0" borderId="8" xfId="0" applyNumberFormat="1" applyFont="1" applyBorder="1" applyProtection="1">
      <protection locked="0"/>
    </xf>
    <xf numFmtId="168" fontId="7" fillId="12" borderId="8" xfId="0" applyNumberFormat="1" applyFont="1" applyFill="1" applyBorder="1" applyAlignment="1" applyProtection="1">
      <alignment horizontal="center"/>
      <protection locked="0"/>
    </xf>
    <xf numFmtId="0" fontId="1" fillId="0" borderId="1" xfId="0" applyFont="1" applyBorder="1"/>
    <xf numFmtId="0" fontId="4" fillId="0" borderId="1" xfId="0" applyFont="1" applyBorder="1" applyAlignment="1">
      <alignment horizontal="right" vertical="center"/>
    </xf>
    <xf numFmtId="0" fontId="4" fillId="0" borderId="1" xfId="0" applyFont="1" applyBorder="1" applyAlignment="1">
      <alignment vertical="top"/>
    </xf>
    <xf numFmtId="0" fontId="17" fillId="0" borderId="1" xfId="0" applyFont="1" applyBorder="1"/>
    <xf numFmtId="0" fontId="17" fillId="13" borderId="1" xfId="0" applyFont="1" applyFill="1" applyBorder="1"/>
    <xf numFmtId="14" fontId="7" fillId="9" borderId="39" xfId="0" applyNumberFormat="1" applyFont="1" applyFill="1" applyBorder="1" applyAlignment="1" applyProtection="1">
      <alignment horizontal="center"/>
      <protection locked="0"/>
    </xf>
    <xf numFmtId="14" fontId="7" fillId="9" borderId="1" xfId="0" applyNumberFormat="1" applyFont="1" applyFill="1" applyBorder="1" applyAlignment="1" applyProtection="1">
      <alignment horizontal="center"/>
      <protection locked="0"/>
    </xf>
    <xf numFmtId="164" fontId="7" fillId="0" borderId="1" xfId="0" applyNumberFormat="1" applyFont="1" applyBorder="1" applyAlignment="1">
      <alignment horizontal="center"/>
    </xf>
    <xf numFmtId="0" fontId="17" fillId="13" borderId="1" xfId="0" applyFont="1" applyFill="1" applyBorder="1" applyAlignment="1">
      <alignment horizontal="center"/>
    </xf>
    <xf numFmtId="14" fontId="7" fillId="2" borderId="39" xfId="0" applyNumberFormat="1" applyFont="1" applyFill="1" applyBorder="1" applyAlignment="1" applyProtection="1">
      <alignment horizontal="center"/>
      <protection locked="0"/>
    </xf>
    <xf numFmtId="172" fontId="7" fillId="14" borderId="39" xfId="0" applyNumberFormat="1" applyFont="1" applyFill="1" applyBorder="1" applyAlignment="1" applyProtection="1">
      <alignment horizontal="center"/>
      <protection locked="0"/>
    </xf>
    <xf numFmtId="172" fontId="7" fillId="14" borderId="73" xfId="0" applyNumberFormat="1" applyFont="1" applyFill="1" applyBorder="1" applyAlignment="1" applyProtection="1">
      <alignment horizontal="center"/>
      <protection locked="0"/>
    </xf>
    <xf numFmtId="172" fontId="7" fillId="0" borderId="1" xfId="0" applyNumberFormat="1" applyFont="1" applyBorder="1" applyAlignment="1">
      <alignment horizontal="center"/>
    </xf>
    <xf numFmtId="172" fontId="7" fillId="0" borderId="1" xfId="1" applyNumberFormat="1" applyFont="1" applyFill="1" applyBorder="1" applyAlignment="1">
      <alignment horizontal="center"/>
    </xf>
    <xf numFmtId="0" fontId="15" fillId="0" borderId="84" xfId="0" applyFont="1" applyBorder="1" applyProtection="1">
      <protection locked="0"/>
    </xf>
    <xf numFmtId="0" fontId="15" fillId="0" borderId="86" xfId="0" applyFont="1" applyBorder="1" applyProtection="1">
      <protection locked="0"/>
    </xf>
    <xf numFmtId="0" fontId="14" fillId="7" borderId="1" xfId="0" applyFont="1" applyFill="1" applyBorder="1" applyAlignment="1">
      <alignment horizontal="right"/>
    </xf>
    <xf numFmtId="172" fontId="5" fillId="0" borderId="6" xfId="0" applyNumberFormat="1" applyFont="1" applyBorder="1" applyAlignment="1" applyProtection="1">
      <alignment horizontal="center"/>
      <protection locked="0"/>
    </xf>
    <xf numFmtId="0" fontId="9" fillId="0" borderId="0" xfId="0" applyFont="1" applyAlignment="1">
      <alignment horizontal="center"/>
    </xf>
    <xf numFmtId="172" fontId="5" fillId="0" borderId="5" xfId="0" applyNumberFormat="1" applyFont="1" applyBorder="1"/>
    <xf numFmtId="172" fontId="5" fillId="0" borderId="38" xfId="0" applyNumberFormat="1" applyFont="1" applyBorder="1" applyAlignment="1">
      <alignment horizontal="center"/>
    </xf>
    <xf numFmtId="166" fontId="5" fillId="0" borderId="5" xfId="0" applyNumberFormat="1" applyFont="1" applyBorder="1" applyAlignment="1">
      <alignment horizontal="center"/>
    </xf>
    <xf numFmtId="172" fontId="5" fillId="0" borderId="38" xfId="0" applyNumberFormat="1" applyFont="1" applyBorder="1" applyAlignment="1">
      <alignment horizontal="center" wrapText="1"/>
    </xf>
    <xf numFmtId="0" fontId="9" fillId="0" borderId="1" xfId="0" applyFont="1" applyBorder="1" applyAlignment="1">
      <alignment horizontal="center"/>
    </xf>
    <xf numFmtId="172" fontId="5" fillId="0" borderId="45" xfId="0" applyNumberFormat="1" applyFont="1" applyBorder="1"/>
    <xf numFmtId="172" fontId="5" fillId="0" borderId="88" xfId="0" applyNumberFormat="1" applyFont="1" applyBorder="1" applyAlignment="1">
      <alignment horizontal="center"/>
    </xf>
    <xf numFmtId="172" fontId="5" fillId="0" borderId="45" xfId="0" applyNumberFormat="1" applyFont="1" applyBorder="1" applyAlignment="1">
      <alignment horizontal="center"/>
    </xf>
    <xf numFmtId="166" fontId="5" fillId="0" borderId="45" xfId="0" applyNumberFormat="1" applyFont="1" applyBorder="1" applyAlignment="1">
      <alignment horizontal="center"/>
    </xf>
    <xf numFmtId="172" fontId="5" fillId="0" borderId="88" xfId="0" applyNumberFormat="1" applyFont="1" applyBorder="1" applyAlignment="1">
      <alignment horizontal="center" wrapText="1"/>
    </xf>
    <xf numFmtId="172" fontId="5" fillId="0" borderId="45" xfId="0" applyNumberFormat="1" applyFont="1" applyBorder="1" applyAlignment="1">
      <alignment horizontal="center" wrapText="1"/>
    </xf>
    <xf numFmtId="0" fontId="7" fillId="15" borderId="40" xfId="0" applyFont="1" applyFill="1" applyBorder="1" applyAlignment="1">
      <alignment wrapText="1"/>
    </xf>
    <xf numFmtId="0" fontId="7" fillId="15" borderId="40" xfId="0" applyFont="1" applyFill="1" applyBorder="1" applyAlignment="1">
      <alignment horizontal="left" wrapText="1"/>
    </xf>
    <xf numFmtId="165" fontId="7" fillId="0" borderId="8" xfId="0" applyNumberFormat="1" applyFont="1" applyBorder="1" applyAlignment="1" applyProtection="1">
      <alignment horizontal="center"/>
      <protection locked="0"/>
    </xf>
    <xf numFmtId="0" fontId="17" fillId="0" borderId="8" xfId="0" applyFont="1" applyBorder="1" applyAlignment="1" applyProtection="1">
      <protection locked="0"/>
    </xf>
    <xf numFmtId="164" fontId="7" fillId="0" borderId="8" xfId="0" applyNumberFormat="1" applyFont="1" applyBorder="1" applyAlignment="1">
      <alignment horizontal="center"/>
    </xf>
    <xf numFmtId="0" fontId="17" fillId="0" borderId="6" xfId="0" applyFont="1" applyBorder="1" applyAlignment="1"/>
  </cellXfs>
  <cellStyles count="3">
    <cellStyle name="Hyperlink" xfId="2" builtinId="8"/>
    <cellStyle name="Normal" xfId="0" builtinId="0"/>
    <cellStyle name="Percent" xfId="1" builtinId="5"/>
  </cellStyles>
  <dxfs count="5">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152400</xdr:rowOff>
    </xdr:from>
    <xdr:ext cx="3467100" cy="560854"/>
    <xdr:pic>
      <xdr:nvPicPr>
        <xdr:cNvPr id="5" name="image1.jpg" descr="Colorado Department of Health Care Policy and Financing Logo">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4775" y="152400"/>
          <a:ext cx="3467100" cy="5608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155818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55818"/>
          <a:ext cx="3467100" cy="56085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45720</xdr:colOff>
      <xdr:row>0</xdr:row>
      <xdr:rowOff>110098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5720" y="11009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2</xdr:col>
          <xdr:colOff>257175</xdr:colOff>
          <xdr:row>10</xdr:row>
          <xdr:rowOff>266700</xdr:rowOff>
        </xdr:from>
        <xdr:to>
          <xdr:col>2</xdr:col>
          <xdr:colOff>561975</xdr:colOff>
          <xdr:row>12</xdr:row>
          <xdr:rowOff>9525</xdr:rowOff>
        </xdr:to>
        <xdr:sp macro="" textlink="">
          <xdr:nvSpPr>
            <xdr:cNvPr id="12289" name="Check Box 1" descr="SSI Documented Checkbox"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10</xdr:row>
          <xdr:rowOff>266700</xdr:rowOff>
        </xdr:from>
        <xdr:to>
          <xdr:col>3</xdr:col>
          <xdr:colOff>790575</xdr:colOff>
          <xdr:row>12</xdr:row>
          <xdr:rowOff>9525</xdr:rowOff>
        </xdr:to>
        <xdr:sp macro="" textlink="">
          <xdr:nvSpPr>
            <xdr:cNvPr id="12290" name="Check Box 2" descr="SSI Self-Declared Checkbox"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266700</xdr:rowOff>
        </xdr:from>
        <xdr:to>
          <xdr:col>2</xdr:col>
          <xdr:colOff>561975</xdr:colOff>
          <xdr:row>13</xdr:row>
          <xdr:rowOff>28575</xdr:rowOff>
        </xdr:to>
        <xdr:sp macro="" textlink="">
          <xdr:nvSpPr>
            <xdr:cNvPr id="12291" name="Check Box 3" descr="SSDI Documented Checkbox"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11</xdr:row>
          <xdr:rowOff>266700</xdr:rowOff>
        </xdr:from>
        <xdr:to>
          <xdr:col>3</xdr:col>
          <xdr:colOff>790575</xdr:colOff>
          <xdr:row>13</xdr:row>
          <xdr:rowOff>28575</xdr:rowOff>
        </xdr:to>
        <xdr:sp macro="" textlink="">
          <xdr:nvSpPr>
            <xdr:cNvPr id="12292" name="Check Box 4" descr="SSDI Self-Declared Checkbox"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266700</xdr:rowOff>
        </xdr:from>
        <xdr:to>
          <xdr:col>2</xdr:col>
          <xdr:colOff>561975</xdr:colOff>
          <xdr:row>14</xdr:row>
          <xdr:rowOff>28575</xdr:rowOff>
        </xdr:to>
        <xdr:sp macro="" textlink="">
          <xdr:nvSpPr>
            <xdr:cNvPr id="12293" name="Check Box 5" descr="Disbursement from Retirement Accounts Documented Checkbox"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12</xdr:row>
          <xdr:rowOff>266700</xdr:rowOff>
        </xdr:from>
        <xdr:to>
          <xdr:col>3</xdr:col>
          <xdr:colOff>790575</xdr:colOff>
          <xdr:row>14</xdr:row>
          <xdr:rowOff>28575</xdr:rowOff>
        </xdr:to>
        <xdr:sp macro="" textlink="">
          <xdr:nvSpPr>
            <xdr:cNvPr id="12294" name="Check Box 6" descr="Disbursement from Retirement Accounts Self-Declared Checkbox"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13</xdr:row>
          <xdr:rowOff>266700</xdr:rowOff>
        </xdr:from>
        <xdr:to>
          <xdr:col>2</xdr:col>
          <xdr:colOff>561975</xdr:colOff>
          <xdr:row>15</xdr:row>
          <xdr:rowOff>28575</xdr:rowOff>
        </xdr:to>
        <xdr:sp macro="" textlink="">
          <xdr:nvSpPr>
            <xdr:cNvPr id="12295" name="Check Box 7" descr="Pension Payments Documented Checkbox"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13</xdr:row>
          <xdr:rowOff>266700</xdr:rowOff>
        </xdr:from>
        <xdr:to>
          <xdr:col>3</xdr:col>
          <xdr:colOff>790575</xdr:colOff>
          <xdr:row>15</xdr:row>
          <xdr:rowOff>28575</xdr:rowOff>
        </xdr:to>
        <xdr:sp macro="" textlink="">
          <xdr:nvSpPr>
            <xdr:cNvPr id="12296" name="Check Box 8" descr="Pension Payments Self-Declared Checkbox"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14</xdr:row>
          <xdr:rowOff>266700</xdr:rowOff>
        </xdr:from>
        <xdr:to>
          <xdr:col>2</xdr:col>
          <xdr:colOff>561975</xdr:colOff>
          <xdr:row>16</xdr:row>
          <xdr:rowOff>28575</xdr:rowOff>
        </xdr:to>
        <xdr:sp macro="" textlink="">
          <xdr:nvSpPr>
            <xdr:cNvPr id="12297" name="Check Box 9" descr="Payments from Trust Funds Documented Checkbox"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14</xdr:row>
          <xdr:rowOff>266700</xdr:rowOff>
        </xdr:from>
        <xdr:to>
          <xdr:col>3</xdr:col>
          <xdr:colOff>790575</xdr:colOff>
          <xdr:row>16</xdr:row>
          <xdr:rowOff>28575</xdr:rowOff>
        </xdr:to>
        <xdr:sp macro="" textlink="">
          <xdr:nvSpPr>
            <xdr:cNvPr id="12298" name="Check Box 10" descr="Payments from Trust Funds Self-Declared Checkbox"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266700</xdr:rowOff>
        </xdr:from>
        <xdr:to>
          <xdr:col>2</xdr:col>
          <xdr:colOff>561975</xdr:colOff>
          <xdr:row>17</xdr:row>
          <xdr:rowOff>28575</xdr:rowOff>
        </xdr:to>
        <xdr:sp macro="" textlink="">
          <xdr:nvSpPr>
            <xdr:cNvPr id="12299" name="Check Box 11" descr="Disbursement from Lottery Winnings Documented Checkbox"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15</xdr:row>
          <xdr:rowOff>266700</xdr:rowOff>
        </xdr:from>
        <xdr:to>
          <xdr:col>3</xdr:col>
          <xdr:colOff>790575</xdr:colOff>
          <xdr:row>17</xdr:row>
          <xdr:rowOff>28575</xdr:rowOff>
        </xdr:to>
        <xdr:sp macro="" textlink="">
          <xdr:nvSpPr>
            <xdr:cNvPr id="12300" name="Check Box 12" descr="Disbursement from Lottery Winnings Self-Declared Checkbox"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112003</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12003"/>
          <a:ext cx="3467100" cy="560854"/>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60960</xdr:colOff>
      <xdr:row>0</xdr:row>
      <xdr:rowOff>92827</xdr:rowOff>
    </xdr:from>
    <xdr:ext cx="2962275" cy="479191"/>
    <xdr:pic>
      <xdr:nvPicPr>
        <xdr:cNvPr id="2" name="image2.png" descr="Colorado Department of Health Care Policy and Financing Log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 y="92827"/>
          <a:ext cx="2962275" cy="479191"/>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6</xdr:col>
          <xdr:colOff>47625</xdr:colOff>
          <xdr:row>30</xdr:row>
          <xdr:rowOff>38100</xdr:rowOff>
        </xdr:from>
        <xdr:to>
          <xdr:col>6</xdr:col>
          <xdr:colOff>190500</xdr:colOff>
          <xdr:row>31</xdr:row>
          <xdr:rowOff>28575</xdr:rowOff>
        </xdr:to>
        <xdr:sp macro="" textlink="">
          <xdr:nvSpPr>
            <xdr:cNvPr id="4099" name="CheckBox1" descr="Patient declares they have no deductions checkbox"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94858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9485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absolute">
        <xdr:from>
          <xdr:col>1</xdr:col>
          <xdr:colOff>1057275</xdr:colOff>
          <xdr:row>52</xdr:row>
          <xdr:rowOff>190500</xdr:rowOff>
        </xdr:from>
        <xdr:to>
          <xdr:col>2</xdr:col>
          <xdr:colOff>114300</xdr:colOff>
          <xdr:row>54</xdr:row>
          <xdr:rowOff>9525</xdr:rowOff>
        </xdr:to>
        <xdr:sp macro="" textlink="">
          <xdr:nvSpPr>
            <xdr:cNvPr id="15363" name="Check Box 3" descr="Checkbox for patients who are informed of their application outcome by means other than in person"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419100</xdr:colOff>
          <xdr:row>53</xdr:row>
          <xdr:rowOff>9525</xdr:rowOff>
        </xdr:from>
        <xdr:to>
          <xdr:col>4</xdr:col>
          <xdr:colOff>723900</xdr:colOff>
          <xdr:row>54</xdr:row>
          <xdr:rowOff>19050</xdr:rowOff>
        </xdr:to>
        <xdr:sp macro="" textlink="">
          <xdr:nvSpPr>
            <xdr:cNvPr id="15364" name="Check Box 4" descr="Checkbox for patients contacted by phone in regards to the outcome of their application"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1133475</xdr:colOff>
          <xdr:row>53</xdr:row>
          <xdr:rowOff>9525</xdr:rowOff>
        </xdr:from>
        <xdr:to>
          <xdr:col>5</xdr:col>
          <xdr:colOff>295275</xdr:colOff>
          <xdr:row>54</xdr:row>
          <xdr:rowOff>9525</xdr:rowOff>
        </xdr:to>
        <xdr:sp macro="" textlink="">
          <xdr:nvSpPr>
            <xdr:cNvPr id="15365" name="Check Box 5" descr="Checkbox for patients contacted by email in regards to the outcome of their application"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53</xdr:row>
          <xdr:rowOff>19050</xdr:rowOff>
        </xdr:from>
        <xdr:to>
          <xdr:col>6</xdr:col>
          <xdr:colOff>533400</xdr:colOff>
          <xdr:row>54</xdr:row>
          <xdr:rowOff>19050</xdr:rowOff>
        </xdr:to>
        <xdr:sp macro="" textlink="">
          <xdr:nvSpPr>
            <xdr:cNvPr id="15366" name="Check Box 6" descr="Checkbox for patients contacted by a way other than in person, by phone or by email in regards to the outcome of their application"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74945</xdr:colOff>
      <xdr:row>0</xdr:row>
      <xdr:rowOff>91048</xdr:rowOff>
    </xdr:from>
    <xdr:ext cx="3065749" cy="560854"/>
    <xdr:pic>
      <xdr:nvPicPr>
        <xdr:cNvPr id="2" name="image1.jpg" descr="Colorado Indigent Care Program Logo">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945" y="91048"/>
          <a:ext cx="3065749" cy="560854"/>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76200</xdr:colOff>
      <xdr:row>16</xdr:row>
      <xdr:rowOff>161925</xdr:rowOff>
    </xdr:from>
    <xdr:ext cx="2790825" cy="495300"/>
    <xdr:pic>
      <xdr:nvPicPr>
        <xdr:cNvPr id="2" name="image3.png" descr="Colorado Indigent Care Program Logo">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4</xdr:row>
          <xdr:rowOff>0</xdr:rowOff>
        </xdr:from>
        <xdr:to>
          <xdr:col>2</xdr:col>
          <xdr:colOff>28575</xdr:colOff>
          <xdr:row>5</xdr:row>
          <xdr:rowOff>28575</xdr:rowOff>
        </xdr:to>
        <xdr:sp macro="" textlink="">
          <xdr:nvSpPr>
            <xdr:cNvPr id="6146" name="Check Box 2" descr="I am experiencing homelessness and I am unable to provide my Social Security Number." hidden="1">
              <a:extLst>
                <a:ext uri="{63B3BB69-23CF-44E3-9099-C40C66FF867C}">
                  <a14:compatExt spid="_x0000_s6146"/>
                </a:ext>
                <a:ext uri="{FF2B5EF4-FFF2-40B4-BE49-F238E27FC236}">
                  <a16:creationId xmlns:a16="http://schemas.microsoft.com/office/drawing/2014/main" id="{00000000-0008-0000-0B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xdr:row>
          <xdr:rowOff>0</xdr:rowOff>
        </xdr:from>
        <xdr:to>
          <xdr:col>2</xdr:col>
          <xdr:colOff>28575</xdr:colOff>
          <xdr:row>6</xdr:row>
          <xdr:rowOff>28575</xdr:rowOff>
        </xdr:to>
        <xdr:sp macro="" textlink="">
          <xdr:nvSpPr>
            <xdr:cNvPr id="6147" name="Check Box 3" descr="I am not eligible to receive a Social Security Number." hidden="1">
              <a:extLst>
                <a:ext uri="{63B3BB69-23CF-44E3-9099-C40C66FF867C}">
                  <a14:compatExt spid="_x0000_s6147"/>
                </a:ext>
                <a:ext uri="{FF2B5EF4-FFF2-40B4-BE49-F238E27FC236}">
                  <a16:creationId xmlns:a16="http://schemas.microsoft.com/office/drawing/2014/main" id="{00000000-0008-0000-0B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xdr:row>
          <xdr:rowOff>0</xdr:rowOff>
        </xdr:from>
        <xdr:to>
          <xdr:col>2</xdr:col>
          <xdr:colOff>28575</xdr:colOff>
          <xdr:row>7</xdr:row>
          <xdr:rowOff>28575</xdr:rowOff>
        </xdr:to>
        <xdr:sp macro="" textlink="">
          <xdr:nvSpPr>
            <xdr:cNvPr id="6148" name="Check Box 4" descr="I can only be issued a Social Security Number for a valid non-work reason." hidden="1">
              <a:extLst>
                <a:ext uri="{63B3BB69-23CF-44E3-9099-C40C66FF867C}">
                  <a14:compatExt spid="_x0000_s6148"/>
                </a:ext>
                <a:ext uri="{FF2B5EF4-FFF2-40B4-BE49-F238E27FC236}">
                  <a16:creationId xmlns:a16="http://schemas.microsoft.com/office/drawing/2014/main" id="{00000000-0008-0000-0B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xdr:row>
          <xdr:rowOff>0</xdr:rowOff>
        </xdr:from>
        <xdr:to>
          <xdr:col>2</xdr:col>
          <xdr:colOff>28575</xdr:colOff>
          <xdr:row>8</xdr:row>
          <xdr:rowOff>28575</xdr:rowOff>
        </xdr:to>
        <xdr:sp macro="" textlink="">
          <xdr:nvSpPr>
            <xdr:cNvPr id="6149" name="Check Box 5" descr="I hold a well-established religious objection to having a Social Security Number." hidden="1">
              <a:extLst>
                <a:ext uri="{63B3BB69-23CF-44E3-9099-C40C66FF867C}">
                  <a14:compatExt spid="_x0000_s6149"/>
                </a:ext>
                <a:ext uri="{FF2B5EF4-FFF2-40B4-BE49-F238E27FC236}">
                  <a16:creationId xmlns:a16="http://schemas.microsoft.com/office/drawing/2014/main" id="{00000000-0008-0000-0B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colorado.gov/apps/maps/hcpf.ma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0.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fitToPage="1"/>
  </sheetPr>
  <dimension ref="A1:O198"/>
  <sheetViews>
    <sheetView showGridLines="0" showRowColHeaders="0" tabSelected="1" zoomScaleNormal="100" workbookViewId="0">
      <selection activeCell="C7" sqref="C7"/>
    </sheetView>
  </sheetViews>
  <sheetFormatPr defaultColWidth="12.625" defaultRowHeight="15" customHeight="1" x14ac:dyDescent="0.2"/>
  <cols>
    <col min="1" max="1" width="1.25" style="407" customWidth="1"/>
    <col min="2" max="2" width="62.375" style="407" customWidth="1"/>
    <col min="3" max="3" width="39.875" style="431" customWidth="1"/>
    <col min="4" max="4" width="1.25" style="407" customWidth="1"/>
    <col min="5" max="5" width="1.5" style="407" customWidth="1"/>
    <col min="6" max="6" width="1.25" style="407" customWidth="1"/>
    <col min="7" max="8" width="12.625" style="407"/>
    <col min="9" max="9" width="23.25" style="407" customWidth="1"/>
    <col min="10" max="11" width="12.625" style="407"/>
    <col min="12" max="12" width="15.5" style="407" customWidth="1"/>
    <col min="13" max="16384" width="12.625" style="407"/>
  </cols>
  <sheetData>
    <row r="1" spans="1:15" ht="75" customHeight="1" x14ac:dyDescent="0.2">
      <c r="B1" s="615" t="str">
        <f>"Version"&amp;" "&amp; 'Background Information'!$B$1</f>
        <v>Version 2.2</v>
      </c>
      <c r="E1" s="432"/>
    </row>
    <row r="2" spans="1:15" ht="18" x14ac:dyDescent="0.25">
      <c r="A2" s="414"/>
      <c r="B2" s="616" t="s">
        <v>0</v>
      </c>
      <c r="C2" s="414"/>
      <c r="D2" s="414"/>
      <c r="E2" s="432"/>
      <c r="F2" s="414"/>
      <c r="G2" s="411"/>
      <c r="H2" s="203"/>
      <c r="I2" s="203"/>
      <c r="J2" s="203"/>
      <c r="K2" s="203"/>
      <c r="L2" s="203"/>
      <c r="M2" s="203"/>
      <c r="N2" s="203"/>
      <c r="O2" s="203"/>
    </row>
    <row r="3" spans="1:15" ht="22.5" customHeight="1" x14ac:dyDescent="0.25">
      <c r="A3" s="415"/>
      <c r="B3" s="617" t="s">
        <v>1</v>
      </c>
      <c r="C3" s="618"/>
      <c r="D3" s="415"/>
      <c r="E3" s="433"/>
      <c r="F3" s="203"/>
      <c r="I3" s="203"/>
      <c r="J3" s="203"/>
      <c r="K3" s="203"/>
      <c r="L3" s="203"/>
      <c r="M3" s="203"/>
      <c r="N3" s="203"/>
      <c r="O3" s="203"/>
    </row>
    <row r="4" spans="1:15" x14ac:dyDescent="0.25">
      <c r="A4" s="416"/>
      <c r="B4" s="417"/>
      <c r="C4" s="416"/>
      <c r="D4" s="416"/>
      <c r="E4" s="434"/>
      <c r="F4" s="416"/>
      <c r="G4" s="408"/>
      <c r="H4" s="203"/>
      <c r="I4" s="203"/>
      <c r="J4" s="203"/>
      <c r="K4" s="203"/>
      <c r="L4" s="203"/>
      <c r="M4" s="203"/>
      <c r="N4" s="203"/>
      <c r="O4" s="203"/>
    </row>
    <row r="5" spans="1:15" x14ac:dyDescent="0.25">
      <c r="A5" s="418"/>
      <c r="B5" s="419" t="s">
        <v>2</v>
      </c>
      <c r="C5" s="619"/>
      <c r="D5" s="418"/>
      <c r="E5" s="434"/>
      <c r="F5" s="418"/>
      <c r="G5" s="408"/>
      <c r="H5" s="203"/>
      <c r="I5" s="203"/>
      <c r="J5" s="203"/>
      <c r="K5" s="203"/>
      <c r="L5" s="203"/>
      <c r="M5" s="203"/>
      <c r="N5" s="203"/>
      <c r="O5" s="203"/>
    </row>
    <row r="6" spans="1:15" ht="7.5" customHeight="1" x14ac:dyDescent="0.25">
      <c r="A6" s="418"/>
      <c r="B6" s="194"/>
      <c r="C6" s="418"/>
      <c r="D6" s="418"/>
      <c r="E6" s="434"/>
      <c r="F6" s="418"/>
      <c r="G6" s="408"/>
      <c r="H6" s="203"/>
      <c r="I6" s="203"/>
      <c r="J6" s="203"/>
      <c r="K6" s="203"/>
      <c r="L6" s="203"/>
      <c r="M6" s="203"/>
      <c r="N6" s="203"/>
      <c r="O6" s="203"/>
    </row>
    <row r="7" spans="1:15" x14ac:dyDescent="0.25">
      <c r="A7" s="418"/>
      <c r="B7" s="194" t="s">
        <v>3</v>
      </c>
      <c r="C7" s="494"/>
      <c r="D7" s="418"/>
      <c r="E7" s="434"/>
      <c r="F7" s="418"/>
      <c r="G7" s="408"/>
      <c r="H7" s="203"/>
      <c r="I7" s="203"/>
      <c r="J7" s="203"/>
      <c r="K7" s="203"/>
      <c r="L7" s="203"/>
      <c r="M7" s="203"/>
      <c r="N7" s="203"/>
      <c r="O7" s="203"/>
    </row>
    <row r="8" spans="1:15" x14ac:dyDescent="0.25">
      <c r="A8" s="418"/>
      <c r="B8" s="194" t="s">
        <v>4</v>
      </c>
      <c r="C8" s="494"/>
      <c r="D8" s="418"/>
      <c r="E8" s="434"/>
      <c r="F8" s="418"/>
      <c r="G8" s="408"/>
      <c r="H8" s="203"/>
      <c r="I8" s="203"/>
      <c r="J8" s="203"/>
      <c r="K8" s="203"/>
      <c r="L8" s="203"/>
      <c r="M8" s="203"/>
      <c r="N8" s="203"/>
      <c r="O8" s="203"/>
    </row>
    <row r="9" spans="1:15" x14ac:dyDescent="0.25">
      <c r="A9" s="420"/>
      <c r="B9" s="194" t="s">
        <v>5</v>
      </c>
      <c r="C9" s="495"/>
      <c r="D9" s="420"/>
      <c r="E9" s="434"/>
      <c r="F9" s="420"/>
      <c r="G9" s="408"/>
      <c r="H9" s="203"/>
      <c r="I9" s="203"/>
      <c r="J9" s="203"/>
      <c r="K9" s="203"/>
      <c r="L9" s="203"/>
      <c r="M9" s="203"/>
      <c r="N9" s="203"/>
      <c r="O9" s="203"/>
    </row>
    <row r="10" spans="1:15" x14ac:dyDescent="0.25">
      <c r="A10" s="420"/>
      <c r="B10" s="194" t="s">
        <v>6</v>
      </c>
      <c r="C10" s="620"/>
      <c r="D10" s="420"/>
      <c r="E10" s="434"/>
      <c r="F10" s="420"/>
      <c r="G10" s="408"/>
      <c r="H10" s="203"/>
      <c r="I10" s="203"/>
      <c r="J10" s="203"/>
      <c r="K10" s="203"/>
      <c r="L10" s="203"/>
      <c r="M10" s="203"/>
      <c r="N10" s="203"/>
      <c r="O10" s="203"/>
    </row>
    <row r="11" spans="1:15" x14ac:dyDescent="0.25">
      <c r="A11" s="420"/>
      <c r="B11" s="194" t="s">
        <v>7</v>
      </c>
      <c r="C11" s="621"/>
      <c r="D11" s="420"/>
      <c r="E11" s="434"/>
      <c r="F11" s="420"/>
      <c r="G11" s="408"/>
      <c r="H11" s="203"/>
      <c r="I11" s="203"/>
      <c r="J11" s="203"/>
      <c r="K11" s="203"/>
      <c r="L11" s="203"/>
      <c r="M11" s="203"/>
      <c r="N11" s="203"/>
      <c r="O11" s="203"/>
    </row>
    <row r="12" spans="1:15" x14ac:dyDescent="0.25">
      <c r="A12" s="420"/>
      <c r="B12" s="194"/>
      <c r="C12" s="622"/>
      <c r="D12" s="420"/>
      <c r="E12" s="434"/>
      <c r="F12" s="420"/>
      <c r="G12" s="408"/>
      <c r="H12" s="203"/>
      <c r="I12" s="203"/>
      <c r="J12" s="203"/>
      <c r="K12" s="203"/>
      <c r="L12" s="203"/>
      <c r="M12" s="203"/>
      <c r="N12" s="203"/>
      <c r="O12" s="203"/>
    </row>
    <row r="13" spans="1:15" ht="29.25" x14ac:dyDescent="0.25">
      <c r="A13" s="420"/>
      <c r="B13" s="194" t="s">
        <v>8</v>
      </c>
      <c r="C13" s="498"/>
      <c r="D13" s="420"/>
      <c r="E13" s="434"/>
      <c r="F13" s="420"/>
      <c r="G13" s="408"/>
      <c r="H13" s="203"/>
      <c r="I13" s="203"/>
      <c r="J13" s="203"/>
      <c r="K13" s="203"/>
      <c r="L13" s="203"/>
      <c r="M13" s="203"/>
      <c r="N13" s="203"/>
      <c r="O13" s="203"/>
    </row>
    <row r="14" spans="1:15" x14ac:dyDescent="0.25">
      <c r="A14" s="420"/>
      <c r="B14" s="194" t="s">
        <v>9</v>
      </c>
      <c r="C14" s="498"/>
      <c r="D14" s="420"/>
      <c r="E14" s="434"/>
      <c r="F14" s="420"/>
      <c r="G14" s="408"/>
      <c r="H14" s="203"/>
      <c r="I14" s="203"/>
      <c r="J14" s="203"/>
      <c r="K14" s="203"/>
      <c r="L14" s="203"/>
      <c r="M14" s="203"/>
      <c r="N14" s="203"/>
      <c r="O14" s="203"/>
    </row>
    <row r="15" spans="1:15" x14ac:dyDescent="0.25">
      <c r="A15" s="420"/>
      <c r="B15" s="194"/>
      <c r="C15" s="622"/>
      <c r="D15" s="420"/>
      <c r="E15" s="434"/>
      <c r="F15" s="420"/>
      <c r="G15" s="408"/>
      <c r="H15" s="203"/>
      <c r="I15" s="203"/>
      <c r="J15" s="203"/>
      <c r="K15" s="203"/>
      <c r="L15" s="203"/>
      <c r="M15" s="203"/>
      <c r="N15" s="203"/>
      <c r="O15" s="203"/>
    </row>
    <row r="16" spans="1:15" x14ac:dyDescent="0.25">
      <c r="A16" s="420"/>
      <c r="B16" s="421" t="s">
        <v>10</v>
      </c>
      <c r="C16" s="623"/>
      <c r="D16" s="420"/>
      <c r="E16" s="434"/>
      <c r="F16" s="420"/>
      <c r="G16" s="408"/>
      <c r="H16" s="203"/>
      <c r="I16" s="203"/>
      <c r="J16" s="203"/>
      <c r="K16" s="203"/>
      <c r="L16" s="203"/>
      <c r="M16" s="203"/>
      <c r="N16" s="203"/>
      <c r="O16" s="203"/>
    </row>
    <row r="17" spans="1:15" ht="7.5" customHeight="1" x14ac:dyDescent="0.25">
      <c r="A17" s="420"/>
      <c r="B17" s="422"/>
      <c r="C17" s="418"/>
      <c r="D17" s="420"/>
      <c r="E17" s="434"/>
      <c r="F17" s="420"/>
      <c r="G17" s="408"/>
      <c r="H17" s="203"/>
      <c r="I17" s="203"/>
      <c r="J17" s="203"/>
      <c r="K17" s="203"/>
      <c r="L17" s="203"/>
      <c r="M17" s="203"/>
      <c r="N17" s="203"/>
      <c r="O17" s="203"/>
    </row>
    <row r="18" spans="1:15" x14ac:dyDescent="0.25">
      <c r="A18" s="418"/>
      <c r="B18" s="422" t="s">
        <v>11</v>
      </c>
      <c r="C18" s="418"/>
      <c r="D18" s="418"/>
      <c r="E18" s="434"/>
      <c r="F18" s="418"/>
      <c r="G18" s="408"/>
      <c r="H18" s="203"/>
      <c r="I18" s="203"/>
      <c r="J18" s="203"/>
      <c r="K18" s="203"/>
      <c r="L18" s="203"/>
      <c r="M18" s="203"/>
      <c r="N18" s="203"/>
      <c r="O18" s="203"/>
    </row>
    <row r="19" spans="1:15" x14ac:dyDescent="0.25">
      <c r="A19" s="418"/>
      <c r="B19" s="194" t="s">
        <v>12</v>
      </c>
      <c r="C19" s="492"/>
      <c r="D19" s="418"/>
      <c r="E19" s="434"/>
      <c r="F19" s="418"/>
      <c r="G19" s="408"/>
      <c r="H19" s="203"/>
      <c r="I19" s="203"/>
      <c r="J19" s="203"/>
      <c r="K19" s="203"/>
      <c r="L19" s="203"/>
      <c r="M19" s="203"/>
      <c r="N19" s="203"/>
      <c r="O19" s="203"/>
    </row>
    <row r="20" spans="1:15" x14ac:dyDescent="0.25">
      <c r="A20" s="418"/>
      <c r="B20" s="194" t="s">
        <v>13</v>
      </c>
      <c r="C20" s="492"/>
      <c r="D20" s="418"/>
      <c r="E20" s="434"/>
      <c r="F20" s="418"/>
      <c r="G20" s="408"/>
      <c r="H20" s="203"/>
      <c r="I20" s="203"/>
      <c r="J20" s="203"/>
      <c r="K20" s="203"/>
      <c r="L20" s="203"/>
      <c r="M20" s="203"/>
      <c r="N20" s="203"/>
      <c r="O20" s="203"/>
    </row>
    <row r="21" spans="1:15" x14ac:dyDescent="0.25">
      <c r="A21" s="418"/>
      <c r="B21" s="194" t="s">
        <v>14</v>
      </c>
      <c r="C21" s="492"/>
      <c r="D21" s="418"/>
      <c r="E21" s="434"/>
      <c r="F21" s="418"/>
      <c r="G21" s="408"/>
      <c r="H21" s="203"/>
      <c r="I21" s="203"/>
      <c r="J21" s="203"/>
      <c r="K21" s="203"/>
      <c r="L21" s="203"/>
      <c r="M21" s="203"/>
      <c r="N21" s="203"/>
      <c r="O21" s="203"/>
    </row>
    <row r="22" spans="1:15" x14ac:dyDescent="0.25">
      <c r="A22" s="418"/>
      <c r="B22" s="194" t="s">
        <v>15</v>
      </c>
      <c r="C22" s="492"/>
      <c r="D22" s="418"/>
      <c r="E22" s="434"/>
      <c r="F22" s="418"/>
      <c r="G22" s="408"/>
      <c r="H22" s="203"/>
      <c r="I22" s="203"/>
      <c r="J22" s="203"/>
      <c r="K22" s="203"/>
      <c r="L22" s="203"/>
      <c r="M22" s="203"/>
      <c r="N22" s="203"/>
      <c r="O22" s="203"/>
    </row>
    <row r="23" spans="1:15" x14ac:dyDescent="0.25">
      <c r="A23" s="420"/>
      <c r="B23" s="194" t="s">
        <v>16</v>
      </c>
      <c r="C23" s="492"/>
      <c r="D23" s="420"/>
      <c r="E23" s="434"/>
      <c r="F23" s="420"/>
      <c r="G23" s="408"/>
      <c r="H23" s="203"/>
      <c r="I23" s="203"/>
      <c r="J23" s="203"/>
      <c r="K23" s="203"/>
      <c r="L23" s="203"/>
      <c r="M23" s="203"/>
      <c r="N23" s="203"/>
      <c r="O23" s="203"/>
    </row>
    <row r="24" spans="1:15" x14ac:dyDescent="0.25">
      <c r="A24" s="418"/>
      <c r="B24" s="194" t="s">
        <v>17</v>
      </c>
      <c r="C24" s="499"/>
      <c r="D24" s="418"/>
      <c r="E24" s="434"/>
      <c r="F24" s="418"/>
      <c r="G24" s="408"/>
      <c r="H24" s="203"/>
      <c r="I24" s="203"/>
      <c r="J24" s="203"/>
      <c r="K24" s="203"/>
      <c r="L24" s="203"/>
      <c r="M24" s="203"/>
      <c r="N24" s="203"/>
      <c r="O24" s="203"/>
    </row>
    <row r="25" spans="1:15" x14ac:dyDescent="0.25">
      <c r="A25" s="418"/>
      <c r="B25" s="194" t="s">
        <v>18</v>
      </c>
      <c r="C25" s="499"/>
      <c r="D25" s="418"/>
      <c r="E25" s="434"/>
      <c r="F25" s="418"/>
      <c r="G25" s="408"/>
      <c r="H25" s="203"/>
      <c r="I25" s="203"/>
      <c r="J25" s="203"/>
      <c r="K25" s="203"/>
      <c r="L25" s="203"/>
      <c r="M25" s="203"/>
      <c r="N25" s="203"/>
      <c r="O25" s="203"/>
    </row>
    <row r="26" spans="1:15" x14ac:dyDescent="0.25">
      <c r="A26" s="423"/>
      <c r="B26" s="194" t="s">
        <v>19</v>
      </c>
      <c r="C26" s="493"/>
      <c r="D26" s="423"/>
      <c r="E26" s="434"/>
      <c r="F26" s="423"/>
      <c r="G26" s="408"/>
      <c r="H26" s="203"/>
      <c r="I26" s="203"/>
      <c r="J26" s="203"/>
      <c r="K26" s="203"/>
      <c r="L26" s="203"/>
      <c r="M26" s="203"/>
      <c r="N26" s="203"/>
      <c r="O26" s="203"/>
    </row>
    <row r="27" spans="1:15" x14ac:dyDescent="0.25">
      <c r="A27" s="423"/>
      <c r="B27" s="194" t="s">
        <v>20</v>
      </c>
      <c r="C27" s="493"/>
      <c r="D27" s="423"/>
      <c r="E27" s="434"/>
      <c r="F27" s="423"/>
      <c r="G27" s="408"/>
      <c r="H27" s="203"/>
      <c r="I27" s="203"/>
      <c r="J27" s="203"/>
      <c r="K27" s="203"/>
      <c r="L27" s="203"/>
      <c r="M27" s="203"/>
      <c r="N27" s="203"/>
      <c r="O27" s="203"/>
    </row>
    <row r="28" spans="1:15" x14ac:dyDescent="0.25">
      <c r="A28" s="423"/>
      <c r="B28" s="194" t="s">
        <v>21</v>
      </c>
      <c r="C28" s="493"/>
      <c r="D28" s="423"/>
      <c r="E28" s="434"/>
      <c r="F28" s="423"/>
      <c r="G28" s="408"/>
      <c r="H28" s="203"/>
      <c r="I28" s="203"/>
      <c r="J28" s="203"/>
      <c r="K28" s="203"/>
      <c r="L28" s="203"/>
      <c r="M28" s="203"/>
      <c r="N28" s="203"/>
      <c r="O28" s="203"/>
    </row>
    <row r="29" spans="1:15" x14ac:dyDescent="0.25">
      <c r="A29" s="423"/>
      <c r="B29" s="194" t="s">
        <v>22</v>
      </c>
      <c r="C29" s="492"/>
      <c r="D29" s="423"/>
      <c r="E29" s="434"/>
      <c r="F29" s="423"/>
      <c r="G29" s="408"/>
      <c r="H29" s="203"/>
      <c r="I29" s="203"/>
      <c r="J29" s="203"/>
      <c r="K29" s="203"/>
      <c r="L29" s="203"/>
      <c r="M29" s="203"/>
      <c r="N29" s="203"/>
      <c r="O29" s="203"/>
    </row>
    <row r="30" spans="1:15" ht="7.5" customHeight="1" x14ac:dyDescent="0.25">
      <c r="A30" s="424"/>
      <c r="B30" s="194"/>
      <c r="C30" s="424"/>
      <c r="D30" s="424"/>
      <c r="E30" s="434"/>
      <c r="F30" s="424"/>
      <c r="G30" s="408"/>
      <c r="H30" s="203"/>
      <c r="I30" s="203"/>
      <c r="J30" s="203"/>
      <c r="K30" s="203"/>
      <c r="L30" s="203"/>
      <c r="M30" s="203"/>
      <c r="N30" s="203"/>
      <c r="O30" s="203"/>
    </row>
    <row r="31" spans="1:15" x14ac:dyDescent="0.25">
      <c r="A31" s="424"/>
      <c r="B31" s="422" t="s">
        <v>23</v>
      </c>
      <c r="C31" s="424"/>
      <c r="D31" s="424"/>
      <c r="E31" s="434"/>
      <c r="F31" s="424"/>
      <c r="G31" s="408"/>
      <c r="H31" s="203"/>
      <c r="I31" s="203"/>
      <c r="J31" s="203"/>
      <c r="K31" s="203"/>
      <c r="L31" s="203"/>
      <c r="M31" s="203"/>
      <c r="N31" s="203"/>
      <c r="O31" s="203"/>
    </row>
    <row r="32" spans="1:15" x14ac:dyDescent="0.25">
      <c r="A32" s="425"/>
      <c r="B32" s="194" t="s">
        <v>24</v>
      </c>
      <c r="C32" s="624"/>
      <c r="D32" s="425"/>
      <c r="E32" s="435"/>
      <c r="F32" s="425"/>
      <c r="G32" s="412"/>
      <c r="H32" s="203"/>
      <c r="I32" s="203"/>
      <c r="J32" s="203"/>
      <c r="K32" s="203"/>
      <c r="L32" s="203"/>
      <c r="M32" s="203"/>
      <c r="N32" s="203"/>
      <c r="O32" s="203"/>
    </row>
    <row r="33" spans="1:15" ht="7.5" customHeight="1" x14ac:dyDescent="0.25">
      <c r="A33" s="424"/>
      <c r="C33" s="424"/>
      <c r="D33" s="424"/>
      <c r="E33" s="434"/>
      <c r="F33" s="424"/>
      <c r="G33" s="408"/>
      <c r="H33" s="203"/>
      <c r="I33" s="203"/>
      <c r="J33" s="203"/>
      <c r="K33" s="203"/>
      <c r="L33" s="203"/>
      <c r="M33" s="203"/>
      <c r="N33" s="203"/>
      <c r="O33" s="203"/>
    </row>
    <row r="34" spans="1:15" x14ac:dyDescent="0.25">
      <c r="A34" s="425"/>
      <c r="B34" s="422" t="s">
        <v>25</v>
      </c>
      <c r="C34" s="424"/>
      <c r="D34" s="425"/>
      <c r="E34" s="435"/>
      <c r="F34" s="425"/>
      <c r="G34" s="408"/>
      <c r="H34" s="203"/>
      <c r="I34" s="203"/>
      <c r="J34" s="203"/>
      <c r="K34" s="203"/>
      <c r="L34" s="203"/>
      <c r="M34" s="203"/>
      <c r="N34" s="203"/>
      <c r="O34" s="203"/>
    </row>
    <row r="35" spans="1:15" ht="29.25" x14ac:dyDescent="0.25">
      <c r="A35" s="418"/>
      <c r="B35" s="194" t="s">
        <v>26</v>
      </c>
      <c r="C35" s="496"/>
      <c r="D35" s="418"/>
      <c r="E35" s="434"/>
      <c r="F35" s="418"/>
      <c r="G35" s="408"/>
      <c r="H35" s="203"/>
      <c r="I35" s="203"/>
      <c r="J35" s="203"/>
      <c r="K35" s="203"/>
      <c r="L35" s="203"/>
      <c r="M35" s="203"/>
      <c r="N35" s="203"/>
      <c r="O35" s="203"/>
    </row>
    <row r="36" spans="1:15" ht="7.5" customHeight="1" x14ac:dyDescent="0.25">
      <c r="A36" s="418"/>
      <c r="C36" s="418"/>
      <c r="D36" s="418"/>
      <c r="E36" s="434"/>
      <c r="F36" s="418"/>
      <c r="G36" s="408"/>
      <c r="H36" s="203"/>
      <c r="I36" s="203"/>
      <c r="J36" s="203"/>
      <c r="K36" s="203"/>
      <c r="L36" s="203"/>
      <c r="M36" s="203"/>
      <c r="N36" s="203"/>
      <c r="O36" s="203"/>
    </row>
    <row r="37" spans="1:15" x14ac:dyDescent="0.25">
      <c r="A37" s="418"/>
      <c r="B37" s="422" t="s">
        <v>27</v>
      </c>
      <c r="C37" s="418"/>
      <c r="D37" s="418"/>
      <c r="E37" s="434"/>
      <c r="F37" s="418"/>
      <c r="G37" s="408"/>
      <c r="H37" s="203"/>
      <c r="I37" s="203"/>
      <c r="J37" s="203"/>
      <c r="K37" s="203"/>
      <c r="L37" s="203"/>
      <c r="M37" s="203"/>
      <c r="N37" s="203"/>
      <c r="O37" s="203"/>
    </row>
    <row r="38" spans="1:15" ht="51.75" customHeight="1" x14ac:dyDescent="0.25">
      <c r="A38" s="420"/>
      <c r="B38" s="194" t="s">
        <v>28</v>
      </c>
      <c r="C38" s="496"/>
      <c r="D38" s="420"/>
      <c r="E38" s="434"/>
      <c r="F38" s="420"/>
      <c r="G38" s="412"/>
      <c r="H38" s="203"/>
      <c r="I38" s="203"/>
      <c r="J38" s="203"/>
      <c r="K38" s="203"/>
      <c r="L38" s="203"/>
      <c r="M38" s="203"/>
      <c r="N38" s="203"/>
      <c r="O38" s="203"/>
    </row>
    <row r="39" spans="1:15" x14ac:dyDescent="0.25">
      <c r="A39" s="418"/>
      <c r="B39" s="194"/>
      <c r="C39" s="418"/>
      <c r="D39" s="418"/>
      <c r="E39" s="434"/>
      <c r="F39" s="418"/>
      <c r="G39" s="408"/>
      <c r="H39" s="203"/>
      <c r="I39" s="203"/>
      <c r="J39" s="203"/>
      <c r="K39" s="203"/>
      <c r="L39" s="203"/>
      <c r="M39" s="203"/>
      <c r="N39" s="203"/>
      <c r="O39" s="203"/>
    </row>
    <row r="40" spans="1:15" ht="52.5" customHeight="1" x14ac:dyDescent="0.25">
      <c r="A40" s="418"/>
      <c r="B40" s="194" t="s">
        <v>29</v>
      </c>
      <c r="C40" s="496"/>
      <c r="D40" s="418"/>
      <c r="E40" s="434"/>
      <c r="F40" s="418"/>
      <c r="G40" s="408"/>
      <c r="H40" s="203"/>
      <c r="I40" s="203"/>
      <c r="J40" s="203"/>
      <c r="K40" s="203"/>
      <c r="L40" s="203"/>
      <c r="M40" s="203"/>
      <c r="N40" s="203"/>
      <c r="O40" s="203"/>
    </row>
    <row r="41" spans="1:15" ht="7.5" customHeight="1" x14ac:dyDescent="0.25">
      <c r="A41" s="418"/>
      <c r="B41" s="426"/>
      <c r="C41" s="418"/>
      <c r="D41" s="418"/>
      <c r="E41" s="434"/>
      <c r="F41" s="418"/>
      <c r="G41" s="408"/>
      <c r="H41" s="203"/>
      <c r="I41" s="203"/>
      <c r="J41" s="203"/>
      <c r="K41" s="203"/>
      <c r="L41" s="203"/>
      <c r="M41" s="203"/>
      <c r="N41" s="203"/>
      <c r="O41" s="203"/>
    </row>
    <row r="42" spans="1:15" x14ac:dyDescent="0.25">
      <c r="A42" s="418"/>
      <c r="B42" s="422" t="s">
        <v>30</v>
      </c>
      <c r="C42" s="418"/>
      <c r="D42" s="418"/>
      <c r="E42" s="434"/>
      <c r="F42" s="418"/>
      <c r="G42" s="408"/>
      <c r="H42" s="203"/>
      <c r="I42" s="203"/>
      <c r="J42" s="203"/>
      <c r="K42" s="203"/>
      <c r="L42" s="203"/>
      <c r="M42" s="203"/>
      <c r="N42" s="203"/>
      <c r="O42" s="203"/>
    </row>
    <row r="43" spans="1:15" ht="57.75" x14ac:dyDescent="0.25">
      <c r="A43" s="420"/>
      <c r="B43" s="194" t="s">
        <v>31</v>
      </c>
      <c r="C43" s="496"/>
      <c r="D43" s="420"/>
      <c r="E43" s="434"/>
      <c r="F43" s="420"/>
      <c r="G43" s="408"/>
      <c r="H43" s="203"/>
      <c r="I43" s="203"/>
      <c r="J43" s="203"/>
      <c r="K43" s="203"/>
      <c r="L43" s="203"/>
      <c r="M43" s="203"/>
      <c r="N43" s="203"/>
      <c r="O43" s="203"/>
    </row>
    <row r="44" spans="1:15" x14ac:dyDescent="0.25">
      <c r="A44" s="418"/>
      <c r="B44" s="194"/>
      <c r="C44" s="418"/>
      <c r="D44" s="418"/>
      <c r="E44" s="434"/>
      <c r="F44" s="418"/>
      <c r="G44" s="408"/>
      <c r="H44" s="203"/>
      <c r="I44" s="203"/>
      <c r="J44" s="203"/>
      <c r="K44" s="203"/>
      <c r="L44" s="203"/>
      <c r="M44" s="203"/>
      <c r="N44" s="203"/>
      <c r="O44" s="203"/>
    </row>
    <row r="45" spans="1:15" ht="57.75" x14ac:dyDescent="0.25">
      <c r="A45" s="418"/>
      <c r="B45" s="194" t="s">
        <v>32</v>
      </c>
      <c r="C45" s="496"/>
      <c r="D45" s="418"/>
      <c r="E45" s="434"/>
      <c r="F45" s="418"/>
      <c r="G45" s="408"/>
      <c r="H45" s="203"/>
      <c r="I45" s="203"/>
      <c r="J45" s="203"/>
      <c r="K45" s="203"/>
      <c r="L45" s="203"/>
      <c r="M45" s="203"/>
      <c r="N45" s="203"/>
      <c r="O45" s="203"/>
    </row>
    <row r="46" spans="1:15" ht="7.5" customHeight="1" x14ac:dyDescent="0.25">
      <c r="A46" s="418"/>
      <c r="B46" s="422"/>
      <c r="C46" s="418"/>
      <c r="D46" s="418"/>
      <c r="E46" s="434"/>
      <c r="F46" s="418"/>
      <c r="G46" s="408"/>
      <c r="H46" s="203"/>
      <c r="I46" s="203"/>
      <c r="J46" s="203"/>
      <c r="K46" s="203"/>
      <c r="L46" s="203"/>
      <c r="M46" s="203"/>
      <c r="N46" s="203"/>
      <c r="O46" s="203"/>
    </row>
    <row r="47" spans="1:15" x14ac:dyDescent="0.25">
      <c r="A47" s="418"/>
      <c r="B47" s="422" t="s">
        <v>33</v>
      </c>
      <c r="C47" s="418"/>
      <c r="D47" s="418"/>
      <c r="E47" s="434"/>
      <c r="F47" s="418"/>
      <c r="G47" s="408"/>
      <c r="H47" s="203"/>
      <c r="I47" s="203"/>
      <c r="J47" s="203"/>
      <c r="K47" s="203"/>
      <c r="L47" s="203"/>
      <c r="M47" s="203"/>
      <c r="N47" s="203"/>
      <c r="O47" s="203"/>
    </row>
    <row r="48" spans="1:15" ht="57.75" x14ac:dyDescent="0.25">
      <c r="A48" s="418"/>
      <c r="B48" s="194" t="s">
        <v>34</v>
      </c>
      <c r="C48" s="496"/>
      <c r="D48" s="418"/>
      <c r="E48" s="434"/>
      <c r="F48" s="418"/>
      <c r="G48" s="408"/>
      <c r="H48" s="203"/>
      <c r="I48" s="203"/>
      <c r="J48" s="203"/>
      <c r="K48" s="203"/>
      <c r="L48" s="203"/>
      <c r="M48" s="203"/>
      <c r="N48" s="203"/>
      <c r="O48" s="203"/>
    </row>
    <row r="49" spans="1:15" x14ac:dyDescent="0.25">
      <c r="A49" s="418"/>
      <c r="B49" s="194" t="s">
        <v>35</v>
      </c>
      <c r="C49" s="496"/>
      <c r="D49" s="418"/>
      <c r="E49" s="434"/>
      <c r="F49" s="418"/>
      <c r="G49" s="408"/>
      <c r="H49" s="203"/>
      <c r="I49" s="203"/>
      <c r="J49" s="203"/>
      <c r="K49" s="203"/>
      <c r="L49" s="203"/>
      <c r="M49" s="203"/>
      <c r="N49" s="203"/>
      <c r="O49" s="203"/>
    </row>
    <row r="50" spans="1:15" x14ac:dyDescent="0.25">
      <c r="A50" s="418"/>
      <c r="B50" s="194" t="s">
        <v>36</v>
      </c>
      <c r="C50" s="492"/>
      <c r="D50" s="418"/>
      <c r="E50" s="434"/>
      <c r="F50" s="418"/>
      <c r="G50" s="408"/>
      <c r="H50" s="203"/>
      <c r="I50" s="203"/>
      <c r="J50" s="203"/>
      <c r="K50" s="203"/>
      <c r="L50" s="203"/>
      <c r="M50" s="203"/>
      <c r="N50" s="203"/>
      <c r="O50" s="203"/>
    </row>
    <row r="51" spans="1:15" x14ac:dyDescent="0.25">
      <c r="A51" s="418"/>
      <c r="B51" s="194" t="s">
        <v>37</v>
      </c>
      <c r="C51" s="496"/>
      <c r="D51" s="418"/>
      <c r="E51" s="434"/>
      <c r="F51" s="418"/>
      <c r="G51" s="408"/>
      <c r="H51" s="203"/>
      <c r="I51" s="203"/>
      <c r="J51" s="203"/>
      <c r="K51" s="203"/>
      <c r="L51" s="203"/>
      <c r="M51" s="203"/>
      <c r="N51" s="203"/>
      <c r="O51" s="203"/>
    </row>
    <row r="52" spans="1:15" ht="7.5" customHeight="1" x14ac:dyDescent="0.25">
      <c r="A52" s="418"/>
      <c r="C52" s="424"/>
      <c r="D52" s="418"/>
      <c r="E52" s="434"/>
      <c r="F52" s="418"/>
      <c r="G52" s="408"/>
      <c r="H52" s="203"/>
      <c r="I52" s="203"/>
      <c r="J52" s="203"/>
      <c r="K52" s="203"/>
      <c r="L52" s="203"/>
      <c r="M52" s="203"/>
      <c r="N52" s="203"/>
      <c r="O52" s="203"/>
    </row>
    <row r="53" spans="1:15" x14ac:dyDescent="0.25">
      <c r="A53" s="418"/>
      <c r="B53" s="422" t="s">
        <v>38</v>
      </c>
      <c r="C53" s="424"/>
      <c r="D53" s="418"/>
      <c r="E53" s="434"/>
      <c r="F53" s="418"/>
      <c r="G53" s="408"/>
      <c r="H53" s="203"/>
      <c r="I53" s="203"/>
      <c r="J53" s="203"/>
      <c r="K53" s="203"/>
      <c r="L53" s="203"/>
      <c r="M53" s="203"/>
      <c r="N53" s="203"/>
      <c r="O53" s="203"/>
    </row>
    <row r="54" spans="1:15" x14ac:dyDescent="0.25">
      <c r="A54" s="418"/>
      <c r="B54" s="194" t="s">
        <v>39</v>
      </c>
      <c r="C54" s="492"/>
      <c r="D54" s="418"/>
      <c r="E54" s="434"/>
      <c r="F54" s="418"/>
      <c r="G54" s="408"/>
      <c r="H54" s="203"/>
      <c r="I54" s="203"/>
      <c r="J54" s="203"/>
      <c r="K54" s="203"/>
      <c r="L54" s="203"/>
      <c r="M54" s="203"/>
      <c r="N54" s="203"/>
      <c r="O54" s="203"/>
    </row>
    <row r="55" spans="1:15" ht="29.25" x14ac:dyDescent="0.25">
      <c r="A55" s="418"/>
      <c r="B55" s="194" t="s">
        <v>40</v>
      </c>
      <c r="C55" s="500"/>
      <c r="D55" s="418"/>
      <c r="E55" s="434"/>
      <c r="F55" s="418"/>
      <c r="G55" s="408"/>
      <c r="H55" s="203"/>
      <c r="I55" s="203"/>
      <c r="J55" s="203"/>
      <c r="K55" s="203"/>
      <c r="L55" s="203"/>
      <c r="M55" s="203"/>
      <c r="N55" s="203"/>
      <c r="O55" s="203"/>
    </row>
    <row r="56" spans="1:15" x14ac:dyDescent="0.25">
      <c r="A56" s="420"/>
      <c r="B56" s="194"/>
      <c r="C56" s="424"/>
      <c r="D56" s="420"/>
      <c r="E56" s="434"/>
      <c r="F56" s="420"/>
      <c r="G56" s="408"/>
      <c r="H56" s="203"/>
      <c r="I56" s="203"/>
      <c r="J56" s="203"/>
      <c r="K56" s="203"/>
      <c r="L56" s="203"/>
      <c r="M56" s="203"/>
      <c r="N56" s="203"/>
      <c r="O56" s="203"/>
    </row>
    <row r="57" spans="1:15" ht="86.25" x14ac:dyDescent="0.25">
      <c r="A57" s="420"/>
      <c r="B57" s="194" t="s">
        <v>41</v>
      </c>
      <c r="C57" s="492">
        <v>0</v>
      </c>
      <c r="D57" s="420"/>
      <c r="E57" s="434"/>
      <c r="F57" s="420"/>
      <c r="G57" s="408"/>
      <c r="H57" s="203"/>
      <c r="I57" s="203"/>
      <c r="J57" s="203"/>
      <c r="K57" s="203"/>
      <c r="L57" s="203"/>
      <c r="M57" s="203"/>
      <c r="N57" s="203"/>
      <c r="O57" s="203"/>
    </row>
    <row r="58" spans="1:15" x14ac:dyDescent="0.25">
      <c r="A58" s="423"/>
      <c r="B58" s="427"/>
      <c r="C58" s="418"/>
      <c r="D58" s="423"/>
      <c r="E58" s="434"/>
      <c r="F58" s="423"/>
      <c r="G58" s="408"/>
      <c r="H58" s="203"/>
      <c r="I58" s="203"/>
      <c r="J58" s="203"/>
      <c r="K58" s="203"/>
      <c r="L58" s="203"/>
      <c r="M58" s="203"/>
      <c r="N58" s="203"/>
      <c r="O58" s="203"/>
    </row>
    <row r="59" spans="1:15" x14ac:dyDescent="0.25">
      <c r="A59" s="418"/>
      <c r="B59" s="427" t="s">
        <v>42</v>
      </c>
      <c r="C59" s="418"/>
      <c r="D59" s="418"/>
      <c r="E59" s="434"/>
      <c r="F59" s="418"/>
      <c r="G59" s="408"/>
      <c r="H59" s="203"/>
      <c r="I59" s="203"/>
      <c r="J59" s="203"/>
      <c r="K59" s="203"/>
      <c r="L59" s="203"/>
      <c r="M59" s="203"/>
      <c r="N59" s="203"/>
      <c r="O59" s="203"/>
    </row>
    <row r="60" spans="1:15" x14ac:dyDescent="0.25">
      <c r="A60" s="418"/>
      <c r="B60" s="426" t="s">
        <v>43</v>
      </c>
      <c r="C60" s="492"/>
      <c r="D60" s="418"/>
      <c r="E60" s="434"/>
      <c r="F60" s="418"/>
      <c r="G60" s="408"/>
      <c r="H60" s="203"/>
      <c r="I60" s="203"/>
      <c r="J60" s="203"/>
      <c r="K60" s="203"/>
      <c r="L60" s="203"/>
      <c r="M60" s="203"/>
      <c r="N60" s="203"/>
      <c r="O60" s="203"/>
    </row>
    <row r="61" spans="1:15" x14ac:dyDescent="0.25">
      <c r="A61" s="418"/>
      <c r="B61" s="426" t="s">
        <v>44</v>
      </c>
      <c r="C61" s="492"/>
      <c r="D61" s="418"/>
      <c r="E61" s="434"/>
      <c r="F61" s="418"/>
      <c r="G61" s="408"/>
      <c r="H61" s="203"/>
      <c r="I61" s="203"/>
      <c r="J61" s="203"/>
      <c r="K61" s="203"/>
      <c r="L61" s="203"/>
      <c r="M61" s="203"/>
      <c r="N61" s="203"/>
      <c r="O61" s="203"/>
    </row>
    <row r="62" spans="1:15" ht="29.25" x14ac:dyDescent="0.25">
      <c r="A62" s="423"/>
      <c r="B62" s="194" t="s">
        <v>45</v>
      </c>
      <c r="C62" s="500">
        <v>0</v>
      </c>
      <c r="D62" s="423"/>
      <c r="E62" s="434"/>
      <c r="F62" s="423"/>
      <c r="G62" s="408"/>
      <c r="H62" s="203"/>
      <c r="I62" s="203"/>
      <c r="J62" s="203"/>
      <c r="K62" s="203"/>
      <c r="L62" s="203"/>
      <c r="M62" s="203"/>
      <c r="N62" s="203"/>
      <c r="O62" s="203"/>
    </row>
    <row r="63" spans="1:15" x14ac:dyDescent="0.25">
      <c r="A63" s="418"/>
      <c r="B63" s="194" t="s">
        <v>46</v>
      </c>
      <c r="C63" s="500"/>
      <c r="D63" s="418"/>
      <c r="E63" s="435"/>
      <c r="F63" s="418"/>
      <c r="G63" s="408"/>
      <c r="H63" s="203"/>
      <c r="I63" s="203"/>
      <c r="J63" s="203"/>
      <c r="K63" s="203"/>
      <c r="L63" s="203"/>
      <c r="M63" s="203"/>
      <c r="N63" s="203"/>
      <c r="O63" s="203"/>
    </row>
    <row r="64" spans="1:15" x14ac:dyDescent="0.25">
      <c r="A64" s="418"/>
      <c r="B64" s="426"/>
      <c r="C64" s="418"/>
      <c r="D64" s="418"/>
      <c r="E64" s="435"/>
      <c r="F64" s="418"/>
      <c r="G64" s="412"/>
      <c r="H64" s="203"/>
      <c r="I64" s="203"/>
      <c r="J64" s="203"/>
      <c r="K64" s="413"/>
      <c r="L64" s="203"/>
      <c r="M64" s="203"/>
      <c r="N64" s="203"/>
      <c r="O64" s="203"/>
    </row>
    <row r="65" spans="1:15" x14ac:dyDescent="0.25">
      <c r="A65" s="418"/>
      <c r="B65" s="427" t="s">
        <v>47</v>
      </c>
      <c r="C65" s="418"/>
      <c r="D65" s="418"/>
      <c r="E65" s="435"/>
      <c r="F65" s="418"/>
      <c r="G65" s="412"/>
      <c r="H65" s="203"/>
      <c r="I65" s="203"/>
      <c r="J65" s="203"/>
      <c r="K65" s="413"/>
      <c r="L65" s="203"/>
      <c r="M65" s="203"/>
      <c r="N65" s="203"/>
      <c r="O65" s="203"/>
    </row>
    <row r="66" spans="1:15" x14ac:dyDescent="0.25">
      <c r="A66" s="418"/>
      <c r="B66" s="426" t="s">
        <v>48</v>
      </c>
      <c r="C66" s="492"/>
      <c r="D66" s="418"/>
      <c r="E66" s="434"/>
      <c r="F66" s="418"/>
      <c r="G66" s="408"/>
      <c r="H66" s="203"/>
      <c r="I66" s="203"/>
      <c r="J66" s="203"/>
      <c r="K66" s="203"/>
      <c r="L66" s="203"/>
      <c r="M66" s="203"/>
      <c r="N66" s="203"/>
      <c r="O66" s="203"/>
    </row>
    <row r="67" spans="1:15" x14ac:dyDescent="0.25">
      <c r="A67" s="418"/>
      <c r="B67" s="426" t="s">
        <v>49</v>
      </c>
      <c r="C67" s="492"/>
      <c r="D67" s="418"/>
      <c r="E67" s="434"/>
      <c r="F67" s="418"/>
      <c r="G67" s="408"/>
      <c r="H67" s="203"/>
      <c r="I67" s="203"/>
      <c r="J67" s="203"/>
      <c r="K67" s="203"/>
      <c r="L67" s="203"/>
      <c r="M67" s="203"/>
      <c r="N67" s="203"/>
      <c r="O67" s="203"/>
    </row>
    <row r="68" spans="1:15" ht="29.25" x14ac:dyDescent="0.25">
      <c r="A68" s="418"/>
      <c r="B68" s="194" t="s">
        <v>50</v>
      </c>
      <c r="C68" s="500">
        <v>0</v>
      </c>
      <c r="D68" s="418"/>
      <c r="E68" s="434"/>
      <c r="F68" s="418"/>
      <c r="G68" s="408"/>
      <c r="H68" s="203"/>
      <c r="I68" s="203"/>
      <c r="J68" s="203"/>
      <c r="K68" s="203"/>
      <c r="L68" s="203"/>
      <c r="M68" s="203"/>
      <c r="N68" s="203"/>
      <c r="O68" s="203"/>
    </row>
    <row r="69" spans="1:15" x14ac:dyDescent="0.25">
      <c r="A69" s="418"/>
      <c r="B69" s="194" t="s">
        <v>46</v>
      </c>
      <c r="C69" s="500"/>
      <c r="D69" s="418"/>
      <c r="E69" s="434"/>
      <c r="F69" s="418"/>
      <c r="G69" s="408"/>
      <c r="H69" s="203"/>
      <c r="I69" s="203"/>
      <c r="J69" s="203"/>
      <c r="K69" s="203"/>
      <c r="L69" s="203"/>
      <c r="M69" s="203"/>
      <c r="N69" s="203"/>
      <c r="O69" s="203"/>
    </row>
    <row r="70" spans="1:15" x14ac:dyDescent="0.25">
      <c r="A70" s="418"/>
      <c r="B70" s="426"/>
      <c r="C70" s="418"/>
      <c r="D70" s="418"/>
      <c r="E70" s="434"/>
      <c r="F70" s="418"/>
      <c r="G70" s="408"/>
      <c r="H70" s="203"/>
      <c r="I70" s="203"/>
      <c r="J70" s="203"/>
      <c r="K70" s="203"/>
      <c r="L70" s="203"/>
      <c r="M70" s="203"/>
      <c r="N70" s="203"/>
      <c r="O70" s="203"/>
    </row>
    <row r="71" spans="1:15" x14ac:dyDescent="0.25">
      <c r="A71" s="418"/>
      <c r="B71" s="427" t="s">
        <v>51</v>
      </c>
      <c r="C71" s="418"/>
      <c r="D71" s="418"/>
      <c r="E71" s="434"/>
      <c r="F71" s="418"/>
      <c r="G71" s="408"/>
      <c r="H71" s="203"/>
      <c r="I71" s="203"/>
      <c r="J71" s="203"/>
      <c r="K71" s="203"/>
      <c r="L71" s="203"/>
      <c r="M71" s="203"/>
      <c r="N71" s="203"/>
      <c r="O71" s="203"/>
    </row>
    <row r="72" spans="1:15" x14ac:dyDescent="0.25">
      <c r="A72" s="418"/>
      <c r="B72" s="426" t="s">
        <v>52</v>
      </c>
      <c r="C72" s="492"/>
      <c r="D72" s="418"/>
      <c r="E72" s="434"/>
      <c r="F72" s="418"/>
      <c r="G72" s="408"/>
      <c r="H72" s="203"/>
      <c r="I72" s="203"/>
      <c r="J72" s="203"/>
      <c r="K72" s="203"/>
      <c r="L72" s="203"/>
      <c r="M72" s="203"/>
      <c r="N72" s="203"/>
      <c r="O72" s="203"/>
    </row>
    <row r="73" spans="1:15" x14ac:dyDescent="0.25">
      <c r="A73" s="418"/>
      <c r="B73" s="426" t="s">
        <v>53</v>
      </c>
      <c r="C73" s="492"/>
      <c r="D73" s="418"/>
      <c r="E73" s="434"/>
      <c r="F73" s="418"/>
      <c r="G73" s="408"/>
      <c r="H73" s="203"/>
      <c r="I73" s="203"/>
      <c r="J73" s="203"/>
      <c r="K73" s="203"/>
      <c r="L73" s="203"/>
      <c r="M73" s="203"/>
      <c r="N73" s="203"/>
      <c r="O73" s="203"/>
    </row>
    <row r="74" spans="1:15" ht="29.25" x14ac:dyDescent="0.25">
      <c r="A74" s="418"/>
      <c r="B74" s="194" t="s">
        <v>54</v>
      </c>
      <c r="C74" s="500">
        <v>0</v>
      </c>
      <c r="D74" s="418"/>
      <c r="E74" s="434"/>
      <c r="F74" s="418"/>
      <c r="G74" s="408"/>
      <c r="H74" s="203"/>
      <c r="I74" s="203"/>
      <c r="J74" s="203"/>
      <c r="K74" s="203"/>
      <c r="L74" s="203"/>
      <c r="M74" s="203"/>
      <c r="N74" s="203"/>
      <c r="O74" s="203"/>
    </row>
    <row r="75" spans="1:15" x14ac:dyDescent="0.25">
      <c r="A75" s="418"/>
      <c r="B75" s="194" t="s">
        <v>46</v>
      </c>
      <c r="C75" s="500"/>
      <c r="D75" s="418"/>
      <c r="E75" s="434"/>
      <c r="F75" s="418"/>
      <c r="G75" s="408"/>
      <c r="H75" s="203"/>
      <c r="I75" s="203"/>
      <c r="J75" s="203"/>
      <c r="K75" s="203"/>
      <c r="L75" s="203"/>
      <c r="M75" s="203"/>
      <c r="N75" s="203"/>
      <c r="O75" s="203"/>
    </row>
    <row r="76" spans="1:15" x14ac:dyDescent="0.25">
      <c r="A76" s="418"/>
      <c r="B76" s="426"/>
      <c r="C76" s="418"/>
      <c r="D76" s="418"/>
      <c r="E76" s="434"/>
      <c r="F76" s="418"/>
      <c r="G76" s="408"/>
      <c r="H76" s="203"/>
      <c r="I76" s="203"/>
      <c r="J76" s="203"/>
      <c r="K76" s="203"/>
      <c r="L76" s="203"/>
      <c r="M76" s="203"/>
      <c r="N76" s="203"/>
      <c r="O76" s="203"/>
    </row>
    <row r="77" spans="1:15" x14ac:dyDescent="0.25">
      <c r="A77" s="418"/>
      <c r="B77" s="427" t="s">
        <v>55</v>
      </c>
      <c r="C77" s="418"/>
      <c r="D77" s="418"/>
      <c r="E77" s="434"/>
      <c r="F77" s="418"/>
      <c r="G77" s="408"/>
      <c r="H77" s="203"/>
      <c r="I77" s="203"/>
      <c r="J77" s="203"/>
      <c r="K77" s="203"/>
      <c r="L77" s="203"/>
      <c r="M77" s="203"/>
      <c r="N77" s="203"/>
      <c r="O77" s="203"/>
    </row>
    <row r="78" spans="1:15" x14ac:dyDescent="0.25">
      <c r="A78" s="418"/>
      <c r="B78" s="426" t="s">
        <v>56</v>
      </c>
      <c r="C78" s="492"/>
      <c r="D78" s="418"/>
      <c r="E78" s="434"/>
      <c r="F78" s="418"/>
      <c r="G78" s="408"/>
      <c r="H78" s="203"/>
      <c r="I78" s="203"/>
      <c r="J78" s="203"/>
      <c r="K78" s="203"/>
      <c r="L78" s="203"/>
      <c r="M78" s="203"/>
      <c r="N78" s="203"/>
      <c r="O78" s="203"/>
    </row>
    <row r="79" spans="1:15" x14ac:dyDescent="0.25">
      <c r="A79" s="418"/>
      <c r="B79" s="426" t="s">
        <v>57</v>
      </c>
      <c r="C79" s="492"/>
      <c r="D79" s="418"/>
      <c r="E79" s="434"/>
      <c r="F79" s="418"/>
      <c r="G79" s="408"/>
      <c r="H79" s="203"/>
      <c r="I79" s="203"/>
      <c r="J79" s="203"/>
      <c r="K79" s="203"/>
      <c r="L79" s="203"/>
      <c r="M79" s="203"/>
      <c r="N79" s="203"/>
      <c r="O79" s="203"/>
    </row>
    <row r="80" spans="1:15" ht="29.25" x14ac:dyDescent="0.25">
      <c r="A80" s="418"/>
      <c r="B80" s="194" t="s">
        <v>58</v>
      </c>
      <c r="C80" s="500">
        <v>0</v>
      </c>
      <c r="D80" s="418"/>
      <c r="E80" s="434"/>
      <c r="F80" s="418"/>
      <c r="G80" s="408"/>
      <c r="H80" s="203"/>
      <c r="I80" s="203"/>
      <c r="J80" s="203"/>
      <c r="K80" s="203"/>
      <c r="L80" s="203"/>
      <c r="M80" s="203"/>
      <c r="N80" s="203"/>
      <c r="O80" s="203"/>
    </row>
    <row r="81" spans="1:15" x14ac:dyDescent="0.25">
      <c r="A81" s="418"/>
      <c r="B81" s="194" t="s">
        <v>46</v>
      </c>
      <c r="C81" s="500"/>
      <c r="D81" s="418"/>
      <c r="E81" s="434"/>
      <c r="F81" s="418"/>
      <c r="G81" s="408"/>
      <c r="H81" s="203"/>
      <c r="I81" s="203"/>
      <c r="J81" s="203"/>
      <c r="K81" s="203"/>
      <c r="L81" s="203"/>
      <c r="M81" s="203"/>
      <c r="N81" s="203"/>
      <c r="O81" s="203"/>
    </row>
    <row r="82" spans="1:15" x14ac:dyDescent="0.25">
      <c r="A82" s="418"/>
      <c r="B82" s="426"/>
      <c r="C82" s="418"/>
      <c r="D82" s="418"/>
      <c r="E82" s="434"/>
      <c r="F82" s="418"/>
      <c r="G82" s="408"/>
      <c r="H82" s="203"/>
      <c r="I82" s="203"/>
      <c r="J82" s="203"/>
      <c r="K82" s="203"/>
      <c r="L82" s="203"/>
      <c r="M82" s="203"/>
      <c r="N82" s="203"/>
      <c r="O82" s="203"/>
    </row>
    <row r="83" spans="1:15" x14ac:dyDescent="0.25">
      <c r="A83" s="418"/>
      <c r="B83" s="427" t="s">
        <v>59</v>
      </c>
      <c r="C83" s="418"/>
      <c r="D83" s="418"/>
      <c r="E83" s="434"/>
      <c r="F83" s="418"/>
      <c r="G83" s="408"/>
      <c r="H83" s="203"/>
      <c r="I83" s="203"/>
      <c r="J83" s="203"/>
      <c r="K83" s="203"/>
      <c r="L83" s="203"/>
      <c r="M83" s="203"/>
      <c r="N83" s="203"/>
      <c r="O83" s="203"/>
    </row>
    <row r="84" spans="1:15" x14ac:dyDescent="0.25">
      <c r="A84" s="418"/>
      <c r="B84" s="426" t="s">
        <v>60</v>
      </c>
      <c r="C84" s="492"/>
      <c r="D84" s="418"/>
      <c r="E84" s="434"/>
      <c r="F84" s="418"/>
      <c r="G84" s="408"/>
      <c r="H84" s="203"/>
      <c r="I84" s="203"/>
      <c r="J84" s="203"/>
      <c r="K84" s="203"/>
      <c r="L84" s="203"/>
      <c r="M84" s="203"/>
      <c r="N84" s="203"/>
      <c r="O84" s="203"/>
    </row>
    <row r="85" spans="1:15" x14ac:dyDescent="0.25">
      <c r="A85" s="418"/>
      <c r="B85" s="426" t="s">
        <v>61</v>
      </c>
      <c r="C85" s="492"/>
      <c r="D85" s="418"/>
      <c r="E85" s="434"/>
      <c r="F85" s="418"/>
      <c r="G85" s="408"/>
      <c r="H85" s="203"/>
      <c r="I85" s="203"/>
      <c r="J85" s="203"/>
      <c r="K85" s="203"/>
      <c r="L85" s="203"/>
      <c r="M85" s="203"/>
      <c r="N85" s="203"/>
      <c r="O85" s="203"/>
    </row>
    <row r="86" spans="1:15" ht="29.25" x14ac:dyDescent="0.25">
      <c r="A86" s="418"/>
      <c r="B86" s="194" t="s">
        <v>62</v>
      </c>
      <c r="C86" s="500">
        <v>0</v>
      </c>
      <c r="D86" s="418"/>
      <c r="E86" s="434"/>
      <c r="F86" s="418"/>
      <c r="G86" s="408"/>
      <c r="H86" s="203"/>
      <c r="I86" s="203"/>
      <c r="J86" s="203"/>
      <c r="K86" s="203"/>
      <c r="L86" s="203"/>
      <c r="M86" s="203"/>
      <c r="N86" s="203"/>
      <c r="O86" s="203"/>
    </row>
    <row r="87" spans="1:15" x14ac:dyDescent="0.25">
      <c r="A87" s="418"/>
      <c r="B87" s="194" t="s">
        <v>46</v>
      </c>
      <c r="C87" s="500"/>
      <c r="D87" s="418"/>
      <c r="E87" s="434"/>
      <c r="F87" s="418"/>
      <c r="G87" s="408"/>
      <c r="H87" s="203"/>
      <c r="I87" s="203"/>
      <c r="J87" s="203"/>
      <c r="K87" s="203"/>
      <c r="L87" s="203"/>
      <c r="M87" s="203"/>
      <c r="N87" s="203"/>
      <c r="O87" s="203"/>
    </row>
    <row r="88" spans="1:15" x14ac:dyDescent="0.25">
      <c r="A88" s="418"/>
      <c r="B88" s="426"/>
      <c r="C88" s="418"/>
      <c r="D88" s="418"/>
      <c r="E88" s="434"/>
      <c r="F88" s="418"/>
      <c r="G88" s="408"/>
      <c r="H88" s="203"/>
      <c r="I88" s="203"/>
      <c r="J88" s="203"/>
      <c r="K88" s="203"/>
      <c r="L88" s="203"/>
      <c r="M88" s="203"/>
      <c r="N88" s="203"/>
      <c r="O88" s="203"/>
    </row>
    <row r="89" spans="1:15" x14ac:dyDescent="0.25">
      <c r="A89" s="418"/>
      <c r="B89" s="427" t="s">
        <v>63</v>
      </c>
      <c r="C89" s="418"/>
      <c r="D89" s="418"/>
      <c r="E89" s="434"/>
      <c r="F89" s="418"/>
      <c r="G89" s="408"/>
      <c r="H89" s="203"/>
      <c r="I89" s="203"/>
      <c r="J89" s="203"/>
      <c r="K89" s="203"/>
      <c r="L89" s="203"/>
      <c r="M89" s="203"/>
      <c r="N89" s="203"/>
      <c r="O89" s="203"/>
    </row>
    <row r="90" spans="1:15" x14ac:dyDescent="0.25">
      <c r="A90" s="418"/>
      <c r="B90" s="426" t="s">
        <v>64</v>
      </c>
      <c r="C90" s="492"/>
      <c r="D90" s="418"/>
      <c r="E90" s="434"/>
      <c r="F90" s="418"/>
      <c r="G90" s="408"/>
      <c r="H90" s="203"/>
      <c r="I90" s="203"/>
      <c r="J90" s="203"/>
      <c r="K90" s="203"/>
      <c r="L90" s="203"/>
      <c r="M90" s="203"/>
      <c r="N90" s="203"/>
      <c r="O90" s="203"/>
    </row>
    <row r="91" spans="1:15" x14ac:dyDescent="0.25">
      <c r="A91" s="418"/>
      <c r="B91" s="426" t="s">
        <v>65</v>
      </c>
      <c r="C91" s="492"/>
      <c r="D91" s="418"/>
      <c r="E91" s="434"/>
      <c r="F91" s="418"/>
      <c r="G91" s="408"/>
      <c r="H91" s="203"/>
      <c r="I91" s="203"/>
      <c r="J91" s="203"/>
      <c r="K91" s="203"/>
      <c r="L91" s="203"/>
      <c r="M91" s="203"/>
      <c r="N91" s="203"/>
      <c r="O91" s="203"/>
    </row>
    <row r="92" spans="1:15" ht="29.25" x14ac:dyDescent="0.25">
      <c r="A92" s="418"/>
      <c r="B92" s="194" t="s">
        <v>66</v>
      </c>
      <c r="C92" s="500">
        <v>0</v>
      </c>
      <c r="D92" s="418"/>
      <c r="E92" s="434"/>
      <c r="F92" s="418"/>
      <c r="G92" s="408"/>
      <c r="H92" s="203"/>
      <c r="I92" s="203"/>
      <c r="J92" s="203"/>
      <c r="K92" s="203"/>
      <c r="L92" s="203"/>
      <c r="M92" s="203"/>
      <c r="N92" s="203"/>
      <c r="O92" s="203"/>
    </row>
    <row r="93" spans="1:15" x14ac:dyDescent="0.25">
      <c r="A93" s="418"/>
      <c r="B93" s="194" t="s">
        <v>46</v>
      </c>
      <c r="C93" s="500"/>
      <c r="D93" s="418"/>
      <c r="E93" s="434"/>
      <c r="F93" s="418"/>
      <c r="G93" s="408"/>
      <c r="H93" s="203"/>
      <c r="I93" s="203"/>
      <c r="J93" s="203"/>
      <c r="K93" s="203"/>
      <c r="L93" s="203"/>
      <c r="M93" s="203"/>
      <c r="N93" s="203"/>
      <c r="O93" s="203"/>
    </row>
    <row r="94" spans="1:15" x14ac:dyDescent="0.25">
      <c r="A94" s="418"/>
      <c r="B94" s="426"/>
      <c r="C94" s="418"/>
      <c r="D94" s="418"/>
      <c r="E94" s="434"/>
      <c r="F94" s="418"/>
      <c r="G94" s="408"/>
      <c r="H94" s="203"/>
      <c r="I94" s="203"/>
      <c r="J94" s="203"/>
      <c r="K94" s="203"/>
      <c r="L94" s="203"/>
      <c r="M94" s="203"/>
      <c r="N94" s="203"/>
      <c r="O94" s="203"/>
    </row>
    <row r="95" spans="1:15" x14ac:dyDescent="0.25">
      <c r="A95" s="418"/>
      <c r="B95" s="427" t="s">
        <v>67</v>
      </c>
      <c r="C95" s="418"/>
      <c r="D95" s="418"/>
      <c r="E95" s="434"/>
      <c r="F95" s="418"/>
      <c r="G95" s="408"/>
      <c r="H95" s="203"/>
      <c r="I95" s="203"/>
      <c r="J95" s="203"/>
      <c r="K95" s="203"/>
      <c r="L95" s="203"/>
      <c r="M95" s="203"/>
      <c r="N95" s="203"/>
      <c r="O95" s="203"/>
    </row>
    <row r="96" spans="1:15" x14ac:dyDescent="0.25">
      <c r="A96" s="418"/>
      <c r="B96" s="426" t="s">
        <v>68</v>
      </c>
      <c r="C96" s="492"/>
      <c r="D96" s="418"/>
      <c r="E96" s="434"/>
      <c r="F96" s="418"/>
      <c r="G96" s="408"/>
      <c r="H96" s="203"/>
      <c r="I96" s="203"/>
      <c r="J96" s="203"/>
      <c r="K96" s="203"/>
      <c r="L96" s="203"/>
      <c r="M96" s="203"/>
      <c r="N96" s="203"/>
      <c r="O96" s="203"/>
    </row>
    <row r="97" spans="1:15" x14ac:dyDescent="0.25">
      <c r="A97" s="418"/>
      <c r="B97" s="426" t="s">
        <v>69</v>
      </c>
      <c r="C97" s="492"/>
      <c r="D97" s="418"/>
      <c r="E97" s="434"/>
      <c r="F97" s="418"/>
      <c r="G97" s="408"/>
      <c r="H97" s="203"/>
      <c r="I97" s="203"/>
      <c r="J97" s="203"/>
      <c r="K97" s="203"/>
      <c r="L97" s="203"/>
      <c r="M97" s="203"/>
      <c r="N97" s="203"/>
      <c r="O97" s="203"/>
    </row>
    <row r="98" spans="1:15" ht="29.25" x14ac:dyDescent="0.25">
      <c r="A98" s="203"/>
      <c r="B98" s="194" t="s">
        <v>70</v>
      </c>
      <c r="C98" s="500">
        <v>0</v>
      </c>
      <c r="D98" s="203"/>
      <c r="E98" s="434"/>
      <c r="F98" s="203"/>
      <c r="G98" s="408"/>
      <c r="H98" s="203"/>
      <c r="I98" s="203"/>
      <c r="J98" s="203"/>
      <c r="K98" s="203"/>
      <c r="L98" s="203"/>
      <c r="M98" s="203"/>
      <c r="N98" s="203"/>
      <c r="O98" s="203"/>
    </row>
    <row r="99" spans="1:15" x14ac:dyDescent="0.25">
      <c r="A99" s="203"/>
      <c r="B99" s="194" t="s">
        <v>46</v>
      </c>
      <c r="C99" s="500"/>
      <c r="D99" s="203"/>
      <c r="E99" s="434"/>
      <c r="F99" s="203"/>
      <c r="G99" s="408"/>
      <c r="H99" s="203"/>
      <c r="I99" s="203"/>
      <c r="J99" s="203"/>
      <c r="K99" s="203"/>
      <c r="L99" s="203"/>
      <c r="M99" s="203"/>
      <c r="N99" s="203"/>
      <c r="O99" s="203"/>
    </row>
    <row r="100" spans="1:15" x14ac:dyDescent="0.25">
      <c r="A100" s="203"/>
      <c r="B100" s="426"/>
      <c r="C100" s="418"/>
      <c r="D100" s="203"/>
      <c r="E100" s="434"/>
      <c r="F100" s="203"/>
      <c r="G100" s="408"/>
      <c r="H100" s="203"/>
      <c r="I100" s="203"/>
      <c r="J100" s="203"/>
      <c r="K100" s="203"/>
      <c r="L100" s="203"/>
      <c r="M100" s="203"/>
      <c r="N100" s="203"/>
      <c r="O100" s="203"/>
    </row>
    <row r="101" spans="1:15" x14ac:dyDescent="0.25">
      <c r="A101" s="418"/>
      <c r="B101" s="427" t="s">
        <v>71</v>
      </c>
      <c r="C101" s="418"/>
      <c r="D101" s="418"/>
      <c r="E101" s="434"/>
      <c r="F101" s="418"/>
      <c r="G101" s="408"/>
      <c r="H101" s="203"/>
      <c r="I101" s="203"/>
      <c r="J101" s="203"/>
      <c r="K101" s="203"/>
      <c r="L101" s="203"/>
      <c r="M101" s="203"/>
      <c r="N101" s="203"/>
      <c r="O101" s="203"/>
    </row>
    <row r="102" spans="1:15" x14ac:dyDescent="0.25">
      <c r="A102" s="418"/>
      <c r="B102" s="426" t="s">
        <v>72</v>
      </c>
      <c r="C102" s="492"/>
      <c r="D102" s="418"/>
      <c r="E102" s="434"/>
      <c r="F102" s="418"/>
      <c r="G102" s="408"/>
      <c r="H102" s="203"/>
      <c r="I102" s="203"/>
      <c r="J102" s="203"/>
      <c r="K102" s="203"/>
      <c r="L102" s="203"/>
      <c r="M102" s="203"/>
      <c r="N102" s="203"/>
      <c r="O102" s="203"/>
    </row>
    <row r="103" spans="1:15" x14ac:dyDescent="0.25">
      <c r="A103" s="203"/>
      <c r="B103" s="426" t="s">
        <v>73</v>
      </c>
      <c r="C103" s="492"/>
      <c r="D103" s="203"/>
      <c r="E103" s="434"/>
      <c r="F103" s="203"/>
      <c r="G103" s="408"/>
      <c r="H103" s="203"/>
      <c r="I103" s="203"/>
      <c r="J103" s="203"/>
      <c r="K103" s="203"/>
      <c r="L103" s="203"/>
      <c r="M103" s="203"/>
      <c r="N103" s="203"/>
      <c r="O103" s="203"/>
    </row>
    <row r="104" spans="1:15" ht="29.25" x14ac:dyDescent="0.25">
      <c r="A104" s="203"/>
      <c r="B104" s="194" t="s">
        <v>74</v>
      </c>
      <c r="C104" s="500">
        <v>0</v>
      </c>
      <c r="D104" s="203"/>
      <c r="E104" s="434"/>
      <c r="F104" s="203"/>
      <c r="K104" s="203"/>
      <c r="L104" s="203"/>
      <c r="M104" s="203"/>
      <c r="N104" s="203"/>
      <c r="O104" s="203"/>
    </row>
    <row r="105" spans="1:15" x14ac:dyDescent="0.25">
      <c r="A105" s="203"/>
      <c r="B105" s="194" t="s">
        <v>46</v>
      </c>
      <c r="C105" s="500"/>
      <c r="D105" s="203"/>
      <c r="E105" s="434"/>
      <c r="F105" s="203"/>
      <c r="G105" s="408"/>
      <c r="H105" s="203"/>
      <c r="I105" s="203"/>
      <c r="J105" s="203"/>
      <c r="K105" s="203"/>
      <c r="L105" s="203"/>
      <c r="M105" s="203"/>
      <c r="N105" s="203"/>
      <c r="O105" s="203"/>
    </row>
    <row r="106" spans="1:15" x14ac:dyDescent="0.25">
      <c r="A106" s="418"/>
      <c r="B106" s="426"/>
      <c r="C106" s="418"/>
      <c r="D106" s="418"/>
      <c r="E106" s="434"/>
      <c r="F106" s="418"/>
      <c r="G106" s="408"/>
      <c r="H106" s="203"/>
      <c r="I106" s="203"/>
      <c r="J106" s="203"/>
      <c r="K106" s="203"/>
      <c r="L106" s="203"/>
      <c r="M106" s="203"/>
      <c r="N106" s="203"/>
      <c r="O106" s="203"/>
    </row>
    <row r="107" spans="1:15" x14ac:dyDescent="0.25">
      <c r="A107" s="418"/>
      <c r="B107" s="427" t="s">
        <v>75</v>
      </c>
      <c r="C107" s="418"/>
      <c r="D107" s="418"/>
      <c r="E107" s="434"/>
      <c r="F107" s="418"/>
      <c r="G107" s="408"/>
      <c r="H107" s="203"/>
      <c r="I107" s="203"/>
      <c r="J107" s="203"/>
      <c r="K107" s="203"/>
      <c r="L107" s="203"/>
      <c r="M107" s="203"/>
      <c r="N107" s="203"/>
      <c r="O107" s="203"/>
    </row>
    <row r="108" spans="1:15" x14ac:dyDescent="0.25">
      <c r="A108" s="203"/>
      <c r="B108" s="426" t="s">
        <v>76</v>
      </c>
      <c r="C108" s="492"/>
      <c r="D108" s="203"/>
      <c r="E108" s="434"/>
      <c r="F108" s="203"/>
      <c r="H108" s="203"/>
      <c r="I108" s="203"/>
      <c r="J108" s="203"/>
      <c r="K108" s="203"/>
      <c r="L108" s="203"/>
      <c r="M108" s="203"/>
      <c r="N108" s="203"/>
      <c r="O108" s="203"/>
    </row>
    <row r="109" spans="1:15" x14ac:dyDescent="0.25">
      <c r="A109" s="203"/>
      <c r="B109" s="426" t="s">
        <v>77</v>
      </c>
      <c r="C109" s="492"/>
      <c r="D109" s="203"/>
      <c r="E109" s="434"/>
      <c r="F109" s="203"/>
      <c r="L109" s="203"/>
      <c r="M109" s="203"/>
      <c r="N109" s="203"/>
      <c r="O109" s="203"/>
    </row>
    <row r="110" spans="1:15" ht="29.25" x14ac:dyDescent="0.25">
      <c r="A110" s="203"/>
      <c r="B110" s="194" t="s">
        <v>78</v>
      </c>
      <c r="C110" s="500">
        <v>0</v>
      </c>
      <c r="D110" s="203"/>
      <c r="E110" s="434"/>
      <c r="F110" s="203"/>
      <c r="L110" s="203"/>
      <c r="M110" s="203"/>
      <c r="N110" s="203"/>
      <c r="O110" s="203"/>
    </row>
    <row r="111" spans="1:15" ht="15" customHeight="1" x14ac:dyDescent="0.25">
      <c r="A111" s="203"/>
      <c r="B111" s="194" t="s">
        <v>46</v>
      </c>
      <c r="C111" s="500"/>
      <c r="D111" s="203"/>
      <c r="E111" s="434"/>
      <c r="F111" s="203"/>
      <c r="L111" s="203"/>
      <c r="M111" s="203"/>
      <c r="N111" s="203"/>
      <c r="O111" s="203"/>
    </row>
    <row r="112" spans="1:15" ht="15" customHeight="1" x14ac:dyDescent="0.25">
      <c r="A112" s="203"/>
      <c r="B112" s="194"/>
      <c r="C112" s="418"/>
      <c r="D112" s="203"/>
      <c r="E112" s="434"/>
      <c r="F112" s="203"/>
      <c r="L112" s="203"/>
      <c r="M112" s="203"/>
      <c r="N112" s="203"/>
      <c r="O112" s="203"/>
    </row>
    <row r="113" spans="1:15" x14ac:dyDescent="0.25">
      <c r="A113" s="418"/>
      <c r="B113" s="427" t="s">
        <v>79</v>
      </c>
      <c r="C113" s="418"/>
      <c r="D113" s="418"/>
      <c r="E113" s="434"/>
      <c r="F113" s="418"/>
      <c r="G113" s="408"/>
      <c r="H113" s="203"/>
      <c r="I113" s="203"/>
      <c r="J113" s="203"/>
      <c r="K113" s="203"/>
      <c r="L113" s="203"/>
      <c r="M113" s="203"/>
      <c r="N113" s="203"/>
      <c r="O113" s="203"/>
    </row>
    <row r="114" spans="1:15" x14ac:dyDescent="0.25">
      <c r="A114" s="418"/>
      <c r="B114" s="426" t="s">
        <v>80</v>
      </c>
      <c r="C114" s="492"/>
      <c r="D114" s="418"/>
      <c r="E114" s="434"/>
      <c r="F114" s="418"/>
      <c r="G114" s="408"/>
      <c r="H114" s="203"/>
      <c r="I114" s="203"/>
      <c r="J114" s="203"/>
      <c r="K114" s="203"/>
      <c r="L114" s="203"/>
      <c r="M114" s="203"/>
      <c r="N114" s="203"/>
      <c r="O114" s="203"/>
    </row>
    <row r="115" spans="1:15" x14ac:dyDescent="0.25">
      <c r="A115" s="418"/>
      <c r="B115" s="426" t="s">
        <v>81</v>
      </c>
      <c r="C115" s="492"/>
      <c r="D115" s="418"/>
      <c r="E115" s="434"/>
      <c r="F115" s="418"/>
      <c r="G115" s="408"/>
      <c r="H115" s="203"/>
      <c r="I115" s="203"/>
      <c r="J115" s="203"/>
      <c r="K115" s="203"/>
      <c r="L115" s="203"/>
      <c r="M115" s="203"/>
      <c r="N115" s="203"/>
      <c r="O115" s="203"/>
    </row>
    <row r="116" spans="1:15" ht="29.25" x14ac:dyDescent="0.25">
      <c r="A116" s="418"/>
      <c r="B116" s="194" t="s">
        <v>82</v>
      </c>
      <c r="C116" s="500">
        <v>0</v>
      </c>
      <c r="D116" s="418"/>
      <c r="E116" s="434"/>
      <c r="F116" s="418"/>
      <c r="G116" s="408"/>
      <c r="H116" s="203"/>
      <c r="I116" s="203"/>
      <c r="J116" s="203"/>
      <c r="K116" s="203"/>
      <c r="L116" s="203"/>
      <c r="M116" s="203"/>
      <c r="N116" s="203"/>
      <c r="O116" s="203"/>
    </row>
    <row r="117" spans="1:15" x14ac:dyDescent="0.25">
      <c r="A117" s="418"/>
      <c r="B117" s="194" t="s">
        <v>46</v>
      </c>
      <c r="C117" s="500"/>
      <c r="D117" s="418"/>
      <c r="E117" s="434"/>
      <c r="F117" s="418"/>
      <c r="G117" s="408"/>
      <c r="H117" s="203"/>
      <c r="I117" s="203"/>
      <c r="J117" s="203"/>
      <c r="K117" s="203"/>
      <c r="L117" s="203"/>
      <c r="M117" s="203"/>
      <c r="N117" s="203"/>
      <c r="O117" s="203"/>
    </row>
    <row r="118" spans="1:15" x14ac:dyDescent="0.25">
      <c r="A118" s="418"/>
      <c r="B118" s="426"/>
      <c r="C118" s="418"/>
      <c r="D118" s="418"/>
      <c r="E118" s="434"/>
      <c r="F118" s="418"/>
      <c r="G118" s="408"/>
      <c r="H118" s="203"/>
      <c r="I118" s="203"/>
      <c r="J118" s="203"/>
      <c r="K118" s="203"/>
      <c r="L118" s="203"/>
      <c r="M118" s="203"/>
      <c r="N118" s="203"/>
      <c r="O118" s="203"/>
    </row>
    <row r="119" spans="1:15" x14ac:dyDescent="0.25">
      <c r="A119" s="418"/>
      <c r="B119" s="427" t="s">
        <v>83</v>
      </c>
      <c r="C119" s="418"/>
      <c r="D119" s="418"/>
      <c r="E119" s="434"/>
      <c r="F119" s="418"/>
      <c r="G119" s="408"/>
      <c r="H119" s="203"/>
      <c r="I119" s="203"/>
      <c r="J119" s="203"/>
      <c r="K119" s="203"/>
      <c r="L119" s="203"/>
      <c r="M119" s="203"/>
      <c r="N119" s="203"/>
      <c r="O119" s="203"/>
    </row>
    <row r="120" spans="1:15" x14ac:dyDescent="0.25">
      <c r="A120" s="418"/>
      <c r="B120" s="426" t="s">
        <v>84</v>
      </c>
      <c r="C120" s="492"/>
      <c r="D120" s="418"/>
      <c r="E120" s="434"/>
      <c r="F120" s="418"/>
      <c r="G120" s="408"/>
      <c r="H120" s="203"/>
      <c r="I120" s="203"/>
      <c r="J120" s="203"/>
      <c r="K120" s="203"/>
      <c r="L120" s="203"/>
      <c r="M120" s="203"/>
      <c r="N120" s="203"/>
      <c r="O120" s="203"/>
    </row>
    <row r="121" spans="1:15" x14ac:dyDescent="0.25">
      <c r="A121" s="418"/>
      <c r="B121" s="426" t="s">
        <v>85</v>
      </c>
      <c r="C121" s="492"/>
      <c r="D121" s="418"/>
      <c r="E121" s="434"/>
      <c r="F121" s="418"/>
      <c r="G121" s="408"/>
      <c r="H121" s="203"/>
      <c r="I121" s="203"/>
      <c r="J121" s="203"/>
      <c r="K121" s="203"/>
      <c r="L121" s="203"/>
      <c r="M121" s="203"/>
      <c r="N121" s="203"/>
      <c r="O121" s="203"/>
    </row>
    <row r="122" spans="1:15" ht="29.25" x14ac:dyDescent="0.25">
      <c r="A122" s="418"/>
      <c r="B122" s="194" t="s">
        <v>86</v>
      </c>
      <c r="C122" s="500">
        <v>0</v>
      </c>
      <c r="D122" s="418"/>
      <c r="E122" s="434"/>
      <c r="F122" s="418"/>
      <c r="G122" s="408"/>
      <c r="H122" s="203"/>
      <c r="I122" s="203"/>
      <c r="J122" s="203"/>
      <c r="K122" s="203"/>
      <c r="L122" s="203"/>
      <c r="M122" s="203"/>
      <c r="N122" s="203"/>
      <c r="O122" s="203"/>
    </row>
    <row r="123" spans="1:15" x14ac:dyDescent="0.25">
      <c r="A123" s="418"/>
      <c r="B123" s="194" t="s">
        <v>46</v>
      </c>
      <c r="C123" s="500"/>
      <c r="D123" s="418"/>
      <c r="E123" s="434"/>
      <c r="F123" s="418"/>
      <c r="G123" s="408"/>
      <c r="H123" s="203"/>
      <c r="I123" s="203"/>
      <c r="J123" s="203"/>
      <c r="K123" s="203"/>
      <c r="L123" s="203"/>
      <c r="M123" s="203"/>
      <c r="N123" s="203"/>
      <c r="O123" s="203"/>
    </row>
    <row r="124" spans="1:15" x14ac:dyDescent="0.25">
      <c r="A124" s="418"/>
      <c r="B124" s="426"/>
      <c r="C124" s="418"/>
      <c r="D124" s="418"/>
      <c r="E124" s="434"/>
      <c r="F124" s="418"/>
      <c r="G124" s="408"/>
      <c r="H124" s="203"/>
      <c r="I124" s="203"/>
      <c r="J124" s="203"/>
      <c r="K124" s="203"/>
      <c r="L124" s="203"/>
      <c r="M124" s="203"/>
      <c r="N124" s="203"/>
      <c r="O124" s="203"/>
    </row>
    <row r="125" spans="1:15" x14ac:dyDescent="0.25">
      <c r="A125" s="418"/>
      <c r="B125" s="427" t="s">
        <v>87</v>
      </c>
      <c r="C125" s="418"/>
      <c r="D125" s="418"/>
      <c r="E125" s="434"/>
      <c r="F125" s="418"/>
      <c r="G125" s="408"/>
      <c r="H125" s="203"/>
      <c r="I125" s="203"/>
      <c r="J125" s="203"/>
      <c r="K125" s="203"/>
      <c r="L125" s="203"/>
      <c r="M125" s="203"/>
      <c r="N125" s="203"/>
      <c r="O125" s="203"/>
    </row>
    <row r="126" spans="1:15" x14ac:dyDescent="0.25">
      <c r="A126" s="418"/>
      <c r="B126" s="426" t="s">
        <v>88</v>
      </c>
      <c r="C126" s="492"/>
      <c r="D126" s="418"/>
      <c r="E126" s="434"/>
      <c r="F126" s="418"/>
      <c r="G126" s="408"/>
      <c r="H126" s="203"/>
      <c r="I126" s="203"/>
      <c r="J126" s="203"/>
      <c r="K126" s="203"/>
      <c r="L126" s="203"/>
      <c r="M126" s="203"/>
      <c r="N126" s="203"/>
      <c r="O126" s="203"/>
    </row>
    <row r="127" spans="1:15" x14ac:dyDescent="0.25">
      <c r="A127" s="418"/>
      <c r="B127" s="426" t="s">
        <v>89</v>
      </c>
      <c r="C127" s="492"/>
      <c r="D127" s="418"/>
      <c r="E127" s="434"/>
      <c r="F127" s="418"/>
      <c r="G127" s="408"/>
      <c r="H127" s="203"/>
      <c r="I127" s="203"/>
      <c r="J127" s="203"/>
      <c r="K127" s="203"/>
      <c r="L127" s="203"/>
      <c r="M127" s="203"/>
      <c r="N127" s="203"/>
      <c r="O127" s="203"/>
    </row>
    <row r="128" spans="1:15" ht="29.25" x14ac:dyDescent="0.25">
      <c r="A128" s="203"/>
      <c r="B128" s="194" t="s">
        <v>90</v>
      </c>
      <c r="C128" s="500">
        <v>0</v>
      </c>
      <c r="D128" s="203"/>
      <c r="E128" s="434"/>
      <c r="F128" s="203"/>
      <c r="G128" s="408"/>
      <c r="H128" s="203"/>
      <c r="I128" s="203"/>
      <c r="J128" s="203"/>
      <c r="K128" s="203"/>
      <c r="L128" s="203"/>
      <c r="M128" s="203"/>
      <c r="N128" s="203"/>
      <c r="O128" s="203"/>
    </row>
    <row r="129" spans="1:15" x14ac:dyDescent="0.25">
      <c r="A129" s="203"/>
      <c r="B129" s="194" t="s">
        <v>46</v>
      </c>
      <c r="C129" s="500"/>
      <c r="D129" s="203"/>
      <c r="E129" s="434"/>
      <c r="F129" s="203"/>
      <c r="G129" s="408"/>
      <c r="H129" s="203"/>
      <c r="I129" s="203"/>
      <c r="J129" s="203"/>
      <c r="K129" s="203"/>
      <c r="L129" s="203"/>
      <c r="M129" s="203"/>
      <c r="N129" s="203"/>
      <c r="O129" s="203"/>
    </row>
    <row r="130" spans="1:15" x14ac:dyDescent="0.25">
      <c r="A130" s="203"/>
      <c r="B130" s="426"/>
      <c r="C130" s="418"/>
      <c r="D130" s="203"/>
      <c r="E130" s="434"/>
      <c r="F130" s="203"/>
      <c r="G130" s="408"/>
      <c r="H130" s="203"/>
      <c r="I130" s="203"/>
      <c r="J130" s="203"/>
      <c r="K130" s="203"/>
      <c r="L130" s="203"/>
      <c r="M130" s="203"/>
      <c r="N130" s="203"/>
      <c r="O130" s="203"/>
    </row>
    <row r="131" spans="1:15" x14ac:dyDescent="0.25">
      <c r="A131" s="418"/>
      <c r="B131" s="427" t="s">
        <v>91</v>
      </c>
      <c r="C131" s="418"/>
      <c r="D131" s="418"/>
      <c r="E131" s="434"/>
      <c r="F131" s="418"/>
      <c r="G131" s="408"/>
      <c r="H131" s="203"/>
      <c r="I131" s="203"/>
      <c r="J131" s="203"/>
      <c r="K131" s="203"/>
      <c r="L131" s="203"/>
      <c r="M131" s="203"/>
      <c r="N131" s="203"/>
      <c r="O131" s="203"/>
    </row>
    <row r="132" spans="1:15" x14ac:dyDescent="0.25">
      <c r="A132" s="418"/>
      <c r="B132" s="426" t="s">
        <v>92</v>
      </c>
      <c r="C132" s="492"/>
      <c r="D132" s="418"/>
      <c r="E132" s="434"/>
      <c r="F132" s="418"/>
      <c r="G132" s="408"/>
      <c r="H132" s="203"/>
      <c r="I132" s="203"/>
      <c r="J132" s="203"/>
      <c r="K132" s="203"/>
      <c r="L132" s="203"/>
      <c r="M132" s="203"/>
      <c r="N132" s="203"/>
      <c r="O132" s="203"/>
    </row>
    <row r="133" spans="1:15" x14ac:dyDescent="0.25">
      <c r="A133" s="203"/>
      <c r="B133" s="426" t="s">
        <v>93</v>
      </c>
      <c r="C133" s="492"/>
      <c r="D133" s="203"/>
      <c r="E133" s="434"/>
      <c r="F133" s="203"/>
      <c r="G133" s="408"/>
      <c r="H133" s="203"/>
      <c r="I133" s="203"/>
      <c r="J133" s="203"/>
      <c r="K133" s="203"/>
      <c r="L133" s="203"/>
      <c r="M133" s="203"/>
      <c r="N133" s="203"/>
      <c r="O133" s="203"/>
    </row>
    <row r="134" spans="1:15" ht="29.25" x14ac:dyDescent="0.25">
      <c r="A134" s="203"/>
      <c r="B134" s="194" t="s">
        <v>94</v>
      </c>
      <c r="C134" s="500">
        <v>0</v>
      </c>
      <c r="D134" s="203"/>
      <c r="E134" s="434"/>
      <c r="F134" s="203"/>
      <c r="K134" s="203"/>
      <c r="L134" s="203"/>
      <c r="M134" s="203"/>
      <c r="N134" s="203"/>
      <c r="O134" s="203"/>
    </row>
    <row r="135" spans="1:15" x14ac:dyDescent="0.25">
      <c r="A135" s="203"/>
      <c r="B135" s="194" t="s">
        <v>46</v>
      </c>
      <c r="C135" s="500"/>
      <c r="D135" s="203"/>
      <c r="E135" s="434"/>
      <c r="F135" s="203"/>
      <c r="G135" s="408"/>
      <c r="H135" s="203"/>
      <c r="I135" s="203"/>
      <c r="J135" s="203"/>
      <c r="K135" s="203"/>
      <c r="L135" s="203"/>
      <c r="M135" s="203"/>
      <c r="N135" s="203"/>
      <c r="O135" s="203"/>
    </row>
    <row r="136" spans="1:15" x14ac:dyDescent="0.25">
      <c r="A136" s="418"/>
      <c r="B136" s="426"/>
      <c r="C136" s="418"/>
      <c r="D136" s="418"/>
      <c r="E136" s="434"/>
      <c r="F136" s="418"/>
      <c r="G136" s="408"/>
      <c r="H136" s="203"/>
      <c r="I136" s="203"/>
      <c r="J136" s="203"/>
      <c r="K136" s="203"/>
      <c r="L136" s="203"/>
      <c r="M136" s="203"/>
      <c r="N136" s="203"/>
      <c r="O136" s="203"/>
    </row>
    <row r="137" spans="1:15" x14ac:dyDescent="0.25">
      <c r="A137" s="418"/>
      <c r="B137" s="427" t="s">
        <v>95</v>
      </c>
      <c r="C137" s="418"/>
      <c r="D137" s="418"/>
      <c r="E137" s="434"/>
      <c r="F137" s="418"/>
      <c r="G137" s="408"/>
      <c r="H137" s="203"/>
      <c r="I137" s="203"/>
      <c r="J137" s="203"/>
      <c r="K137" s="203"/>
      <c r="L137" s="203"/>
      <c r="M137" s="203"/>
      <c r="N137" s="203"/>
      <c r="O137" s="203"/>
    </row>
    <row r="138" spans="1:15" x14ac:dyDescent="0.25">
      <c r="A138" s="203"/>
      <c r="B138" s="426" t="s">
        <v>96</v>
      </c>
      <c r="C138" s="492"/>
      <c r="D138" s="203"/>
      <c r="E138" s="434"/>
      <c r="F138" s="203"/>
      <c r="H138" s="203"/>
      <c r="I138" s="203"/>
      <c r="J138" s="203"/>
      <c r="K138" s="203"/>
      <c r="L138" s="203"/>
      <c r="M138" s="203"/>
      <c r="N138" s="203"/>
      <c r="O138" s="203"/>
    </row>
    <row r="139" spans="1:15" x14ac:dyDescent="0.25">
      <c r="A139" s="203"/>
      <c r="B139" s="426" t="s">
        <v>97</v>
      </c>
      <c r="C139" s="492"/>
      <c r="D139" s="203"/>
      <c r="E139" s="434"/>
      <c r="F139" s="203"/>
      <c r="L139" s="203"/>
      <c r="M139" s="203"/>
      <c r="N139" s="203"/>
      <c r="O139" s="203"/>
    </row>
    <row r="140" spans="1:15" ht="29.25" x14ac:dyDescent="0.25">
      <c r="A140" s="203"/>
      <c r="B140" s="194" t="s">
        <v>98</v>
      </c>
      <c r="C140" s="500">
        <v>0</v>
      </c>
      <c r="D140" s="203"/>
      <c r="E140" s="434"/>
      <c r="F140" s="203"/>
      <c r="L140" s="203"/>
      <c r="M140" s="203"/>
      <c r="N140" s="203"/>
      <c r="O140" s="203"/>
    </row>
    <row r="141" spans="1:15" ht="15" customHeight="1" x14ac:dyDescent="0.25">
      <c r="A141" s="203"/>
      <c r="B141" s="194" t="s">
        <v>46</v>
      </c>
      <c r="C141" s="500"/>
      <c r="D141" s="203"/>
      <c r="E141" s="434"/>
      <c r="F141" s="203"/>
      <c r="L141" s="203"/>
      <c r="M141" s="203"/>
      <c r="N141" s="203"/>
      <c r="O141" s="203"/>
    </row>
    <row r="142" spans="1:15" x14ac:dyDescent="0.25">
      <c r="A142" s="203"/>
      <c r="B142" s="194"/>
      <c r="C142" s="418"/>
      <c r="D142" s="203"/>
      <c r="E142" s="434"/>
      <c r="F142" s="203"/>
      <c r="L142" s="203"/>
      <c r="M142" s="203"/>
      <c r="N142" s="203"/>
      <c r="O142" s="203"/>
    </row>
    <row r="143" spans="1:15" x14ac:dyDescent="0.25">
      <c r="A143" s="203"/>
      <c r="B143" s="422" t="s">
        <v>99</v>
      </c>
      <c r="C143" s="418"/>
      <c r="D143" s="203"/>
      <c r="E143" s="434"/>
      <c r="F143" s="203"/>
      <c r="L143" s="203"/>
      <c r="M143" s="203"/>
      <c r="N143" s="203"/>
      <c r="O143" s="203"/>
    </row>
    <row r="144" spans="1:15" x14ac:dyDescent="0.25">
      <c r="A144" s="203"/>
      <c r="B144" s="194" t="s">
        <v>100</v>
      </c>
      <c r="C144" s="418"/>
      <c r="D144" s="203"/>
      <c r="E144" s="434"/>
      <c r="F144" s="203"/>
      <c r="L144" s="203"/>
      <c r="M144" s="203"/>
      <c r="N144" s="203"/>
      <c r="O144" s="203"/>
    </row>
    <row r="145" spans="1:15" x14ac:dyDescent="0.25">
      <c r="A145" s="203"/>
      <c r="B145" s="489" t="s">
        <v>101</v>
      </c>
      <c r="C145" s="625"/>
      <c r="D145" s="203"/>
      <c r="E145" s="434"/>
      <c r="F145" s="203"/>
      <c r="L145" s="203"/>
      <c r="M145" s="203"/>
      <c r="N145" s="203"/>
      <c r="O145" s="203"/>
    </row>
    <row r="146" spans="1:15" x14ac:dyDescent="0.25">
      <c r="A146" s="203"/>
      <c r="B146" s="489" t="s">
        <v>101</v>
      </c>
      <c r="C146" s="626"/>
      <c r="D146" s="203"/>
      <c r="E146" s="434"/>
      <c r="F146" s="203"/>
      <c r="L146" s="203"/>
      <c r="M146" s="203"/>
      <c r="N146" s="203"/>
      <c r="O146" s="203"/>
    </row>
    <row r="147" spans="1:15" x14ac:dyDescent="0.25">
      <c r="A147" s="203"/>
      <c r="B147" s="489" t="s">
        <v>101</v>
      </c>
      <c r="C147" s="626"/>
      <c r="D147" s="203"/>
      <c r="E147" s="434"/>
      <c r="F147" s="203"/>
      <c r="L147" s="203"/>
      <c r="M147" s="203"/>
      <c r="N147" s="203"/>
      <c r="O147" s="203"/>
    </row>
    <row r="148" spans="1:15" x14ac:dyDescent="0.25">
      <c r="A148" s="203"/>
      <c r="B148" s="489" t="s">
        <v>101</v>
      </c>
      <c r="C148" s="626"/>
      <c r="D148" s="203"/>
      <c r="E148" s="434"/>
      <c r="F148" s="203"/>
      <c r="L148" s="203"/>
      <c r="M148" s="203"/>
      <c r="N148" s="203"/>
      <c r="O148" s="203"/>
    </row>
    <row r="149" spans="1:15" x14ac:dyDescent="0.25">
      <c r="A149" s="203"/>
      <c r="B149" s="489" t="s">
        <v>101</v>
      </c>
      <c r="C149" s="626"/>
      <c r="D149" s="203"/>
      <c r="E149" s="434"/>
      <c r="F149" s="203"/>
      <c r="L149" s="203"/>
      <c r="M149" s="203"/>
      <c r="N149" s="203"/>
      <c r="O149" s="203"/>
    </row>
    <row r="150" spans="1:15" x14ac:dyDescent="0.25">
      <c r="A150" s="203"/>
      <c r="B150" s="489" t="s">
        <v>101</v>
      </c>
      <c r="C150" s="626"/>
      <c r="D150" s="203"/>
      <c r="E150" s="434"/>
      <c r="F150" s="203"/>
      <c r="L150" s="203"/>
      <c r="M150" s="203"/>
      <c r="N150" s="203"/>
      <c r="O150" s="203"/>
    </row>
    <row r="151" spans="1:15" x14ac:dyDescent="0.25">
      <c r="A151" s="203"/>
      <c r="B151" s="457" t="s">
        <v>102</v>
      </c>
      <c r="C151" s="627">
        <f>SUM(C145:C150)</f>
        <v>0</v>
      </c>
      <c r="D151" s="203"/>
      <c r="E151" s="434"/>
      <c r="F151" s="203"/>
      <c r="H151" s="457"/>
      <c r="L151" s="203"/>
      <c r="M151" s="203"/>
      <c r="N151" s="203"/>
      <c r="O151" s="203"/>
    </row>
    <row r="152" spans="1:15" x14ac:dyDescent="0.25">
      <c r="A152" s="203"/>
      <c r="B152" s="194"/>
      <c r="C152" s="418"/>
      <c r="D152" s="203"/>
      <c r="E152" s="434"/>
      <c r="F152" s="203"/>
      <c r="L152" s="203"/>
      <c r="M152" s="203"/>
      <c r="N152" s="203"/>
      <c r="O152" s="203"/>
    </row>
    <row r="153" spans="1:15" x14ac:dyDescent="0.25">
      <c r="A153" s="203"/>
      <c r="B153" s="427" t="s">
        <v>103</v>
      </c>
      <c r="C153" s="418"/>
      <c r="D153" s="203"/>
      <c r="E153" s="434"/>
      <c r="F153" s="203"/>
      <c r="L153" s="203"/>
      <c r="M153" s="203"/>
      <c r="N153" s="203"/>
      <c r="O153" s="203"/>
    </row>
    <row r="154" spans="1:15" x14ac:dyDescent="0.25">
      <c r="A154" s="203"/>
      <c r="B154" s="194" t="s">
        <v>104</v>
      </c>
      <c r="C154" s="577">
        <f>1+COUNTA(C61,C67,C73,C79,C85,C91,C97,C103,C109,C115,C121,C127,C133,C139)</f>
        <v>1</v>
      </c>
      <c r="D154" s="203"/>
      <c r="E154" s="434"/>
      <c r="F154" s="203"/>
      <c r="L154" s="203"/>
      <c r="M154" s="203"/>
      <c r="N154" s="203"/>
      <c r="O154" s="203"/>
    </row>
    <row r="155" spans="1:15" x14ac:dyDescent="0.25">
      <c r="A155" s="203"/>
      <c r="B155" s="194" t="s">
        <v>105</v>
      </c>
      <c r="C155" s="578">
        <f>(C55+C62+C68+C74+C80+C86+C92+C98+C104+C110+C116+C122+C128+C134+C140)*12</f>
        <v>0</v>
      </c>
      <c r="D155" s="203"/>
      <c r="E155" s="433"/>
      <c r="F155" s="203"/>
      <c r="L155" s="203"/>
      <c r="M155" s="203"/>
      <c r="N155" s="203"/>
      <c r="O155" s="203"/>
    </row>
    <row r="156" spans="1:15" x14ac:dyDescent="0.25">
      <c r="A156" s="203"/>
      <c r="B156" s="194" t="s">
        <v>106</v>
      </c>
      <c r="C156" s="577">
        <f>ROUNDUP(C155/CHOOSE(C154,'Background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56" s="203"/>
      <c r="E156" s="434"/>
      <c r="F156" s="203"/>
      <c r="L156" s="203"/>
      <c r="M156" s="203"/>
      <c r="N156" s="203"/>
      <c r="O156" s="203"/>
    </row>
    <row r="157" spans="1:15" x14ac:dyDescent="0.25">
      <c r="A157" s="203"/>
      <c r="B157" s="428"/>
      <c r="C157" s="429"/>
      <c r="D157" s="203"/>
      <c r="E157" s="434"/>
      <c r="F157" s="203"/>
      <c r="L157" s="203"/>
      <c r="M157" s="203"/>
      <c r="N157" s="203"/>
      <c r="O157" s="203"/>
    </row>
    <row r="158" spans="1:15" ht="30" customHeight="1" x14ac:dyDescent="0.25">
      <c r="A158" s="203"/>
      <c r="B158" s="427" t="s">
        <v>107</v>
      </c>
      <c r="C158" s="429"/>
      <c r="D158" s="203"/>
      <c r="E158" s="434"/>
      <c r="F158" s="203"/>
      <c r="G158" s="408"/>
      <c r="H158" s="457"/>
      <c r="I158" s="628"/>
      <c r="J158" s="203"/>
      <c r="K158" s="203"/>
      <c r="L158" s="203"/>
      <c r="M158" s="203"/>
      <c r="N158" s="203"/>
      <c r="O158" s="203"/>
    </row>
    <row r="159" spans="1:15" x14ac:dyDescent="0.25">
      <c r="A159" s="203"/>
      <c r="B159" s="194" t="s">
        <v>108</v>
      </c>
      <c r="C159" s="577">
        <f>IF(L197="Could not determine",J197,IF(J197&lt;&gt;L197,L197,J197))</f>
        <v>1</v>
      </c>
      <c r="D159" s="203"/>
      <c r="E159" s="434"/>
      <c r="F159" s="203"/>
      <c r="M159" s="203"/>
      <c r="N159" s="203"/>
      <c r="O159" s="203"/>
    </row>
    <row r="160" spans="1:15" x14ac:dyDescent="0.25">
      <c r="A160" s="203"/>
      <c r="B160" s="194" t="s">
        <v>109</v>
      </c>
      <c r="C160" s="578">
        <f>IF(K197&lt;&gt;M197,M197*12,K197*12)</f>
        <v>0</v>
      </c>
      <c r="D160" s="203"/>
      <c r="E160" s="434"/>
      <c r="F160" s="203"/>
    </row>
    <row r="161" spans="1:15" x14ac:dyDescent="0.25">
      <c r="A161" s="203"/>
      <c r="B161" s="194" t="s">
        <v>110</v>
      </c>
      <c r="C161" s="577">
        <f>IF(L198="Could not determine",J198,IF(J197&lt;&gt;L197,L198,J198))</f>
        <v>0</v>
      </c>
      <c r="D161" s="203"/>
      <c r="E161" s="434"/>
      <c r="F161" s="203"/>
    </row>
    <row r="162" spans="1:15" x14ac:dyDescent="0.25">
      <c r="A162" s="203"/>
      <c r="B162" s="430"/>
      <c r="C162" s="429"/>
      <c r="D162" s="203"/>
      <c r="E162" s="434"/>
      <c r="F162" s="203"/>
    </row>
    <row r="163" spans="1:15" x14ac:dyDescent="0.25">
      <c r="A163" s="203"/>
      <c r="B163" s="427" t="s">
        <v>111</v>
      </c>
      <c r="C163" s="429"/>
      <c r="D163" s="203"/>
      <c r="E163" s="434"/>
      <c r="F163" s="203"/>
    </row>
    <row r="164" spans="1:15" x14ac:dyDescent="0.25">
      <c r="A164" s="203"/>
      <c r="B164" s="194" t="s">
        <v>108</v>
      </c>
      <c r="C164" s="577">
        <f>IF(C156&gt;250,N197,C154)</f>
        <v>1</v>
      </c>
      <c r="D164" s="203"/>
      <c r="E164" s="434"/>
      <c r="F164" s="203"/>
      <c r="G164" s="408"/>
    </row>
    <row r="165" spans="1:15" x14ac:dyDescent="0.25">
      <c r="A165" s="203"/>
      <c r="B165" s="194" t="s">
        <v>112</v>
      </c>
      <c r="C165" s="578">
        <f>IF(O197&lt;0,0,IF(C156&gt;250,O197*12,C155-C151*12))</f>
        <v>0</v>
      </c>
      <c r="D165" s="203"/>
      <c r="E165" s="434"/>
      <c r="F165" s="203"/>
      <c r="G165" s="431"/>
    </row>
    <row r="166" spans="1:15" x14ac:dyDescent="0.25">
      <c r="A166" s="203"/>
      <c r="B166" s="194" t="s">
        <v>110</v>
      </c>
      <c r="C166" s="577">
        <f>IF(N198&lt;0,0,ROUNDUP(C165/CHOOSE(C164,'Background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66" s="203"/>
      <c r="E166" s="434"/>
      <c r="F166" s="203"/>
      <c r="G166" s="431"/>
    </row>
    <row r="167" spans="1:15" x14ac:dyDescent="0.25">
      <c r="A167" s="203"/>
      <c r="B167" s="408"/>
      <c r="C167" s="408"/>
      <c r="D167" s="203"/>
      <c r="E167" s="434"/>
      <c r="F167" s="203"/>
    </row>
    <row r="168" spans="1:15" x14ac:dyDescent="0.25">
      <c r="A168" s="203"/>
      <c r="B168" s="436" t="s">
        <v>113</v>
      </c>
      <c r="C168" s="437"/>
      <c r="D168" s="203"/>
      <c r="E168" s="434"/>
      <c r="F168" s="203"/>
    </row>
    <row r="169" spans="1:15" x14ac:dyDescent="0.25">
      <c r="A169" s="203"/>
      <c r="B169" s="439" t="s">
        <v>114</v>
      </c>
      <c r="C169" s="438"/>
      <c r="D169" s="203"/>
      <c r="E169" s="434"/>
      <c r="F169" s="203"/>
    </row>
    <row r="170" spans="1:15" x14ac:dyDescent="0.25">
      <c r="A170" s="203"/>
      <c r="B170" s="497" t="s">
        <v>115</v>
      </c>
      <c r="C170" s="497" t="str">
        <f>IF(OR(AND(J198&lt;139,L198&lt;139),AND(C38="Yes",OR(J198&lt;201,L198&lt;201))),"Likely eligible",IF(OR(J198&lt;139,L198&lt;139),"Potentially eligible",IF(L197="Could not determine","Could not determine","Likely not eligible")))</f>
        <v>Likely eligible</v>
      </c>
      <c r="D170" s="203"/>
      <c r="E170" s="434"/>
      <c r="F170" s="203"/>
      <c r="J170" s="203"/>
      <c r="K170" s="203"/>
      <c r="L170" s="203"/>
      <c r="M170" s="203"/>
      <c r="N170" s="203"/>
      <c r="O170" s="203"/>
    </row>
    <row r="171" spans="1:15" ht="14.25" x14ac:dyDescent="0.2">
      <c r="B171" s="497" t="s">
        <v>116</v>
      </c>
      <c r="C171" s="497" t="str">
        <f>IF(AND(OR(H182&lt;19, AND(H182&gt;18,C38="Yes")),OR(J198&lt;261,L198&lt;261),C48="Yes"),"Likely Eligible",IF(AND(OR(COUNTIF(I182:I196,"Minor Child")&gt;0,COUNTIF(I182:I196,"Minor Sibling")&gt;0),OR(J198&lt;261,L198&lt;261),C48="Yes"),"Household Members Likely Eligible","Likely not eligible"))</f>
        <v>Likely not eligible</v>
      </c>
      <c r="E171" s="434"/>
    </row>
    <row r="172" spans="1:15" ht="15" customHeight="1" x14ac:dyDescent="0.2">
      <c r="B172" s="497" t="s">
        <v>117</v>
      </c>
      <c r="C172" s="497" t="str">
        <f>IF(OR(H182&gt;64,C43="Yes",C45="Yes"),"Potentially eligible","Likely not eligible")</f>
        <v>Potentially eligible</v>
      </c>
      <c r="E172" s="434"/>
    </row>
    <row r="173" spans="1:15" ht="15" customHeight="1" x14ac:dyDescent="0.2">
      <c r="B173" s="497" t="s">
        <v>118</v>
      </c>
      <c r="C173" s="497" t="str">
        <f>IF(C35="No","Not eligible due to residency",IF(OR(C35="Didn't want to answer",C35=""),"Could not determine residency",IF((C156&lt;251),"Likely eligible",IF(AND(N198&lt;C156,N198&lt;251,C35="Yes"),"Likely eligible, count spouse and/or children only",IF(AND(C156=N198,C156&lt;251,C35="Yes"),"Likely eligible",IF(AND(N198&gt;C156,C156&lt;251,C35="Yes"),"Likely eligible","Likely not eligible"))))))</f>
        <v>Could not determine residency</v>
      </c>
      <c r="E173" s="434"/>
    </row>
    <row r="174" spans="1:15" ht="15" customHeight="1" x14ac:dyDescent="0.2">
      <c r="B174" s="497" t="s">
        <v>119</v>
      </c>
      <c r="C174" s="497" t="str">
        <f>IF(C35="No","Not eligible due to residency",IF(OR(C35="Didn't want to answer",C35=""),"Could not determine residency",IF((C156&lt;251),"Likely eligible",IF(AND(N198&lt;C156,N198&lt;251,C35="Yes"),"Likely eligible, count spouse and/or children only",IF(AND(C156=N198,C156&lt;251,C35="Yes"),"Likely eligible",IF(AND(N198&gt;C156,C156&lt;251,C35="Yes"),"Likely eligible","Likely not eligible"))))))</f>
        <v>Could not determine residency</v>
      </c>
      <c r="E174" s="434"/>
    </row>
    <row r="175" spans="1:15" ht="30" customHeight="1" x14ac:dyDescent="0.2">
      <c r="B175" s="646" t="s">
        <v>120</v>
      </c>
      <c r="C175" s="646"/>
      <c r="E175" s="434"/>
    </row>
    <row r="176" spans="1:15" ht="30" customHeight="1" x14ac:dyDescent="0.2">
      <c r="B176" s="645" t="s">
        <v>121</v>
      </c>
      <c r="C176" s="645"/>
      <c r="E176" s="434"/>
    </row>
    <row r="177" spans="2:15" ht="15" customHeight="1" x14ac:dyDescent="0.2">
      <c r="B177" s="561" t="str">
        <f>IF(C43="Yes","Patient should be encouraged to apply for Health First Colorado, as there are various programs for patients with disabilities with differing eligibility criteria, not all of which can easily be screened for here.","")</f>
        <v/>
      </c>
      <c r="C177" s="562"/>
      <c r="E177" s="434"/>
    </row>
    <row r="178" spans="2:15" ht="7.5" customHeight="1" x14ac:dyDescent="0.2">
      <c r="B178" s="607"/>
      <c r="C178" s="607"/>
      <c r="E178" s="434"/>
    </row>
    <row r="179" spans="2:15" ht="15" customHeight="1" x14ac:dyDescent="0.2">
      <c r="B179" s="375" t="s">
        <v>122</v>
      </c>
      <c r="C179" s="608" t="s">
        <v>123</v>
      </c>
      <c r="E179" s="434"/>
    </row>
    <row r="180" spans="2:15" ht="7.5" customHeight="1" x14ac:dyDescent="0.2">
      <c r="B180" s="426"/>
      <c r="C180" s="606"/>
      <c r="E180" s="434"/>
    </row>
    <row r="181" spans="2:15" ht="30" x14ac:dyDescent="0.25">
      <c r="B181" s="559" t="s">
        <v>124</v>
      </c>
      <c r="C181" s="560"/>
      <c r="E181" s="434"/>
      <c r="G181" s="408"/>
      <c r="H181" s="203" t="s">
        <v>125</v>
      </c>
      <c r="I181" s="203" t="s">
        <v>126</v>
      </c>
      <c r="J181" s="409" t="s">
        <v>127</v>
      </c>
      <c r="K181" s="203" t="s">
        <v>128</v>
      </c>
      <c r="L181" s="409" t="s">
        <v>129</v>
      </c>
      <c r="M181" s="409" t="s">
        <v>130</v>
      </c>
      <c r="N181" s="409" t="s">
        <v>131</v>
      </c>
      <c r="O181" s="409" t="s">
        <v>132</v>
      </c>
    </row>
    <row r="182" spans="2:15" ht="15" customHeight="1" x14ac:dyDescent="0.25">
      <c r="B182" s="555"/>
      <c r="C182" s="629"/>
      <c r="E182" s="434"/>
      <c r="G182" s="408" t="s">
        <v>133</v>
      </c>
      <c r="H182" s="203" t="str">
        <f>IF(C32="","",ROUNDDOWN(((C10-C32)/365.25),0))</f>
        <v/>
      </c>
      <c r="I182" s="203" t="s">
        <v>134</v>
      </c>
      <c r="J182" s="203" t="s">
        <v>135</v>
      </c>
      <c r="K182" s="410">
        <f>C55</f>
        <v>0</v>
      </c>
      <c r="L182" s="203" t="s">
        <v>135</v>
      </c>
      <c r="M182" s="410">
        <f>IF(L182="yes",K182,0)</f>
        <v>0</v>
      </c>
      <c r="N182" s="203" t="s">
        <v>135</v>
      </c>
      <c r="O182" s="410">
        <f>M182</f>
        <v>0</v>
      </c>
    </row>
    <row r="183" spans="2:15" ht="15" customHeight="1" x14ac:dyDescent="0.25">
      <c r="B183" s="556"/>
      <c r="C183" s="630"/>
      <c r="E183" s="434"/>
      <c r="G183" s="408" t="s">
        <v>136</v>
      </c>
      <c r="H183" s="203"/>
      <c r="I183" s="203" t="str">
        <f>IF(C61="","",C61)</f>
        <v/>
      </c>
      <c r="J183" s="576" t="str">
        <f>IF(OR(I183="Spouse/Civil Union Partner",I183="Minor Child",I183="Parent/Guardian"),"Yes",IF(AND($H$182&lt;19,OR(I183="Parent/Guardian",I183="Minor Child",I183="Minor Sibling")),"Yes","No"))</f>
        <v>No</v>
      </c>
      <c r="K183" s="410">
        <f>C62</f>
        <v>0</v>
      </c>
      <c r="L183" s="203" t="str">
        <f>IF(C63="","",C63)</f>
        <v/>
      </c>
      <c r="M183" s="410">
        <f>IF(L183="yes",K183,0)</f>
        <v>0</v>
      </c>
      <c r="N183" s="203" t="str">
        <f>IF($H$182&lt;18,IF(OR(I183="Spouse/Civil Union Partner",I183="Minor Sibling",I183="Minor Child",I183="Student Adult Child",I183="Parent/Guardian"),"Yes","No"),IF(OR(I183="Spouse/Civil Union Partner",I183="Minor Child",I183="Student Adult Child"),"Yes","No"))</f>
        <v>No</v>
      </c>
      <c r="O183" s="410">
        <f>IF($H$182&lt;18,IF(OR(I183="Spouse/Civil Union Partner",I183="Parent/Guardian"),K183,0),IF(I183="Spouse/Civil Union Partner",K183,0))</f>
        <v>0</v>
      </c>
    </row>
    <row r="184" spans="2:15" ht="15" customHeight="1" x14ac:dyDescent="0.25">
      <c r="B184" s="556"/>
      <c r="C184" s="630"/>
      <c r="E184" s="434"/>
      <c r="G184" s="408" t="s">
        <v>137</v>
      </c>
      <c r="H184" s="203"/>
      <c r="I184" s="203" t="str">
        <f>IF(C67="","",C67)</f>
        <v/>
      </c>
      <c r="J184" s="576" t="str">
        <f t="shared" ref="J184:J196" si="0">IF(OR(I184="Spouse/Civil Union Partner",I184="Minor Child",I184="Parent/Guardian"),"Yes",IF(AND($H$182&lt;19,OR(I184="Parent/Guardian",I184="Minor Child",I184="Minor Sibling")),"Yes","No"))</f>
        <v>No</v>
      </c>
      <c r="K184" s="410">
        <f>C68</f>
        <v>0</v>
      </c>
      <c r="L184" s="203" t="str">
        <f>IF(C69="","",C69)</f>
        <v/>
      </c>
      <c r="M184" s="410">
        <f t="shared" ref="M184:M189" si="1">IF(L184="yes",K184,0)</f>
        <v>0</v>
      </c>
      <c r="N184" s="203" t="str">
        <f t="shared" ref="N184:N196" si="2">IF($H$182&lt;18,IF(OR(I184="Spouse/Civil Union Partner",I184="Minor Sibling",I184="Minor Child",I184="Student Adult Child",I184="Parent/Guardian"),"Yes","No"),IF(OR(I184="Spouse/Civil Union Partner",I184="Minor Child",I184="Student Adult Child"),"Yes","No"))</f>
        <v>No</v>
      </c>
      <c r="O184" s="410">
        <f t="shared" ref="O184:O190" si="3">IF($H$182&lt;18,IF(OR(I184="Spouse/Civil Union Partner",I184="Parent/Guardian"),K184,0),IF(I184="Spouse/Civil Union Partner",K184,0))</f>
        <v>0</v>
      </c>
    </row>
    <row r="185" spans="2:15" ht="15" customHeight="1" x14ac:dyDescent="0.25">
      <c r="B185" s="556"/>
      <c r="C185" s="630"/>
      <c r="E185" s="434"/>
      <c r="G185" s="408" t="s">
        <v>138</v>
      </c>
      <c r="H185" s="203"/>
      <c r="I185" s="203" t="str">
        <f>IF(C73="","",C73)</f>
        <v/>
      </c>
      <c r="J185" s="576" t="str">
        <f t="shared" si="0"/>
        <v>No</v>
      </c>
      <c r="K185" s="410">
        <f>C74</f>
        <v>0</v>
      </c>
      <c r="L185" s="203" t="str">
        <f>IF(C75="","",C75)</f>
        <v/>
      </c>
      <c r="M185" s="410">
        <f t="shared" si="1"/>
        <v>0</v>
      </c>
      <c r="N185" s="203" t="str">
        <f t="shared" si="2"/>
        <v>No</v>
      </c>
      <c r="O185" s="410">
        <f t="shared" si="3"/>
        <v>0</v>
      </c>
    </row>
    <row r="186" spans="2:15" ht="15" customHeight="1" x14ac:dyDescent="0.25">
      <c r="B186" s="556"/>
      <c r="C186" s="630"/>
      <c r="E186" s="434"/>
      <c r="G186" s="408" t="s">
        <v>139</v>
      </c>
      <c r="H186" s="203"/>
      <c r="I186" s="203" t="str">
        <f>IF(C79="","",C79)</f>
        <v/>
      </c>
      <c r="J186" s="576" t="str">
        <f t="shared" si="0"/>
        <v>No</v>
      </c>
      <c r="K186" s="410">
        <f>C80</f>
        <v>0</v>
      </c>
      <c r="L186" s="203" t="str">
        <f>IF(C81="","",C81)</f>
        <v/>
      </c>
      <c r="M186" s="410">
        <f t="shared" si="1"/>
        <v>0</v>
      </c>
      <c r="N186" s="203" t="str">
        <f t="shared" si="2"/>
        <v>No</v>
      </c>
      <c r="O186" s="410">
        <f t="shared" si="3"/>
        <v>0</v>
      </c>
    </row>
    <row r="187" spans="2:15" ht="15" customHeight="1" x14ac:dyDescent="0.25">
      <c r="B187" s="556"/>
      <c r="C187" s="630"/>
      <c r="E187" s="434"/>
      <c r="G187" s="408" t="s">
        <v>140</v>
      </c>
      <c r="H187" s="203"/>
      <c r="I187" s="203" t="str">
        <f>IF(C85="","",C85)</f>
        <v/>
      </c>
      <c r="J187" s="576" t="str">
        <f t="shared" si="0"/>
        <v>No</v>
      </c>
      <c r="K187" s="410">
        <f>C86</f>
        <v>0</v>
      </c>
      <c r="L187" s="203" t="str">
        <f>IF(C87="","",C87)</f>
        <v/>
      </c>
      <c r="M187" s="410">
        <f t="shared" si="1"/>
        <v>0</v>
      </c>
      <c r="N187" s="203" t="str">
        <f t="shared" si="2"/>
        <v>No</v>
      </c>
      <c r="O187" s="410">
        <f t="shared" si="3"/>
        <v>0</v>
      </c>
    </row>
    <row r="188" spans="2:15" ht="15" customHeight="1" x14ac:dyDescent="0.25">
      <c r="B188" s="557"/>
      <c r="C188" s="558"/>
      <c r="E188" s="434"/>
      <c r="G188" s="408" t="s">
        <v>141</v>
      </c>
      <c r="H188" s="203"/>
      <c r="I188" s="203" t="str">
        <f>IF(C91="","",C91)</f>
        <v/>
      </c>
      <c r="J188" s="576" t="str">
        <f t="shared" si="0"/>
        <v>No</v>
      </c>
      <c r="K188" s="410">
        <f>C92</f>
        <v>0</v>
      </c>
      <c r="L188" s="203" t="str">
        <f>IF(C93="","",C93)</f>
        <v/>
      </c>
      <c r="M188" s="410">
        <f t="shared" si="1"/>
        <v>0</v>
      </c>
      <c r="N188" s="203" t="str">
        <f t="shared" si="2"/>
        <v>No</v>
      </c>
      <c r="O188" s="410">
        <f t="shared" si="3"/>
        <v>0</v>
      </c>
    </row>
    <row r="189" spans="2:15" ht="15" customHeight="1" x14ac:dyDescent="0.25">
      <c r="B189" s="557"/>
      <c r="C189" s="558"/>
      <c r="E189" s="434"/>
      <c r="G189" s="408" t="s">
        <v>142</v>
      </c>
      <c r="H189" s="203"/>
      <c r="I189" s="203" t="str">
        <f>IF(C97="","",C97)</f>
        <v/>
      </c>
      <c r="J189" s="576" t="str">
        <f t="shared" si="0"/>
        <v>No</v>
      </c>
      <c r="K189" s="410">
        <f>C98</f>
        <v>0</v>
      </c>
      <c r="L189" s="203" t="str">
        <f>IF(C99="","",C99)</f>
        <v/>
      </c>
      <c r="M189" s="410">
        <f t="shared" si="1"/>
        <v>0</v>
      </c>
      <c r="N189" s="203" t="str">
        <f t="shared" si="2"/>
        <v>No</v>
      </c>
      <c r="O189" s="410">
        <f t="shared" si="3"/>
        <v>0</v>
      </c>
    </row>
    <row r="190" spans="2:15" ht="15" customHeight="1" x14ac:dyDescent="0.25">
      <c r="B190" s="557"/>
      <c r="C190" s="558"/>
      <c r="E190" s="434"/>
      <c r="G190" s="408" t="s">
        <v>143</v>
      </c>
      <c r="H190" s="203"/>
      <c r="I190" s="203" t="str">
        <f>IF(C103="","",C103)</f>
        <v/>
      </c>
      <c r="J190" s="576" t="str">
        <f t="shared" si="0"/>
        <v>No</v>
      </c>
      <c r="K190" s="410">
        <f>C104</f>
        <v>0</v>
      </c>
      <c r="L190" s="203" t="str">
        <f>IF(C105="","",C105)</f>
        <v/>
      </c>
      <c r="M190" s="410">
        <f>IF(L190="yes",K190,0)</f>
        <v>0</v>
      </c>
      <c r="N190" s="203" t="str">
        <f t="shared" si="2"/>
        <v>No</v>
      </c>
      <c r="O190" s="410">
        <f t="shared" si="3"/>
        <v>0</v>
      </c>
    </row>
    <row r="191" spans="2:15" ht="15" customHeight="1" x14ac:dyDescent="0.25">
      <c r="B191" s="553"/>
      <c r="C191" s="554"/>
      <c r="E191" s="434"/>
      <c r="G191" s="408" t="s">
        <v>144</v>
      </c>
      <c r="H191" s="203"/>
      <c r="I191" s="203" t="str">
        <f>IF(C109="","",C109)</f>
        <v/>
      </c>
      <c r="J191" s="576" t="str">
        <f t="shared" si="0"/>
        <v>No</v>
      </c>
      <c r="K191" s="410">
        <f>C110</f>
        <v>0</v>
      </c>
      <c r="L191" s="203" t="str">
        <f>IF(C111="","",C111)</f>
        <v/>
      </c>
      <c r="M191" s="410">
        <f>IF(L191="yes",K191,0)</f>
        <v>0</v>
      </c>
      <c r="N191" s="203" t="str">
        <f t="shared" si="2"/>
        <v>No</v>
      </c>
      <c r="O191" s="410">
        <f>IF($H$182&lt;18,IF(OR(I191="Spouse/Civil Union Partner",I191="Parent/Guardian"),K191,0),IF(I191="Spouse/Civil Union Partner",K191,0))</f>
        <v>0</v>
      </c>
    </row>
    <row r="192" spans="2:15" ht="15" customHeight="1" x14ac:dyDescent="0.25">
      <c r="B192" s="581"/>
      <c r="C192" s="582"/>
      <c r="E192" s="418"/>
      <c r="G192" s="408" t="s">
        <v>145</v>
      </c>
      <c r="H192" s="203"/>
      <c r="I192" s="203" t="str">
        <f>IF(C115="","",C115)</f>
        <v/>
      </c>
      <c r="J192" s="576" t="str">
        <f t="shared" si="0"/>
        <v>No</v>
      </c>
      <c r="K192" s="410">
        <f>C116</f>
        <v>0</v>
      </c>
      <c r="L192" s="203" t="str">
        <f>IF(C117="","",C117)</f>
        <v/>
      </c>
      <c r="M192" s="410">
        <f t="shared" ref="M192:M196" si="4">IF(L192="yes",K192,0)</f>
        <v>0</v>
      </c>
      <c r="N192" s="203" t="str">
        <f t="shared" si="2"/>
        <v>No</v>
      </c>
      <c r="O192" s="410">
        <f t="shared" ref="O192:O195" si="5">IF($H$182&lt;18,IF(OR(I192="Spouse/Civil Union Partner",I192="Parent/Guardian"),K192,0),IF(I192="Spouse/Civil Union Partner",K192,0))</f>
        <v>0</v>
      </c>
    </row>
    <row r="193" spans="2:15" ht="15" customHeight="1" x14ac:dyDescent="0.25">
      <c r="B193" s="581"/>
      <c r="C193" s="582"/>
      <c r="E193" s="418"/>
      <c r="G193" s="408" t="s">
        <v>146</v>
      </c>
      <c r="H193" s="203"/>
      <c r="I193" s="203" t="str">
        <f>IF(C121="","",C121)</f>
        <v/>
      </c>
      <c r="J193" s="576" t="str">
        <f t="shared" si="0"/>
        <v>No</v>
      </c>
      <c r="K193" s="410">
        <f>C122</f>
        <v>0</v>
      </c>
      <c r="L193" s="203" t="str">
        <f>IF(C123="","",C123)</f>
        <v/>
      </c>
      <c r="M193" s="410">
        <f t="shared" si="4"/>
        <v>0</v>
      </c>
      <c r="N193" s="203" t="str">
        <f t="shared" si="2"/>
        <v>No</v>
      </c>
      <c r="O193" s="410">
        <f t="shared" si="5"/>
        <v>0</v>
      </c>
    </row>
    <row r="194" spans="2:15" ht="15" customHeight="1" x14ac:dyDescent="0.25">
      <c r="B194" s="581"/>
      <c r="C194" s="582"/>
      <c r="E194" s="418"/>
      <c r="G194" s="408" t="s">
        <v>147</v>
      </c>
      <c r="H194" s="203"/>
      <c r="I194" s="203" t="str">
        <f>IF(C127="","",C127)</f>
        <v/>
      </c>
      <c r="J194" s="576" t="str">
        <f t="shared" si="0"/>
        <v>No</v>
      </c>
      <c r="K194" s="410">
        <f>C128</f>
        <v>0</v>
      </c>
      <c r="L194" s="203" t="str">
        <f>IF(C129="","",C129)</f>
        <v/>
      </c>
      <c r="M194" s="410">
        <f t="shared" si="4"/>
        <v>0</v>
      </c>
      <c r="N194" s="203" t="str">
        <f t="shared" si="2"/>
        <v>No</v>
      </c>
      <c r="O194" s="410">
        <f t="shared" si="5"/>
        <v>0</v>
      </c>
    </row>
    <row r="195" spans="2:15" ht="15" customHeight="1" x14ac:dyDescent="0.25">
      <c r="B195" s="581"/>
      <c r="C195" s="582"/>
      <c r="E195" s="418"/>
      <c r="G195" s="408" t="s">
        <v>148</v>
      </c>
      <c r="H195" s="203"/>
      <c r="I195" s="203" t="str">
        <f>IF(C133="","",C133)</f>
        <v/>
      </c>
      <c r="J195" s="576" t="str">
        <f t="shared" si="0"/>
        <v>No</v>
      </c>
      <c r="K195" s="410">
        <f>C134</f>
        <v>0</v>
      </c>
      <c r="L195" s="203" t="str">
        <f>IF(C135="","",C135)</f>
        <v/>
      </c>
      <c r="M195" s="410">
        <f t="shared" si="4"/>
        <v>0</v>
      </c>
      <c r="N195" s="203" t="str">
        <f t="shared" si="2"/>
        <v>No</v>
      </c>
      <c r="O195" s="410">
        <f t="shared" si="5"/>
        <v>0</v>
      </c>
    </row>
    <row r="196" spans="2:15" ht="15" customHeight="1" x14ac:dyDescent="0.25">
      <c r="B196" s="581"/>
      <c r="C196" s="582"/>
      <c r="E196" s="418"/>
      <c r="G196" s="408" t="s">
        <v>149</v>
      </c>
      <c r="H196" s="203"/>
      <c r="I196" s="203" t="str">
        <f>IF(C139="","",C139)</f>
        <v/>
      </c>
      <c r="J196" s="576" t="str">
        <f t="shared" si="0"/>
        <v>No</v>
      </c>
      <c r="K196" s="410">
        <f>C140</f>
        <v>0</v>
      </c>
      <c r="L196" s="203" t="str">
        <f>IF(C141="","",C141)</f>
        <v/>
      </c>
      <c r="M196" s="410">
        <f t="shared" si="4"/>
        <v>0</v>
      </c>
      <c r="N196" s="203" t="str">
        <f t="shared" si="2"/>
        <v>No</v>
      </c>
      <c r="O196" s="410">
        <f>IF($H$182&lt;18,IF(OR(I196="Spouse/Civil Union Partner",I196="Parent/Guardian"),K196,0),IF(I196="Spouse/Civil Union Partner",K196,0))</f>
        <v>0</v>
      </c>
    </row>
    <row r="197" spans="2:15" ht="15" customHeight="1" x14ac:dyDescent="0.25">
      <c r="G197" s="408"/>
      <c r="H197" s="203"/>
      <c r="I197" s="203"/>
      <c r="J197" s="203">
        <f>COUNTIF(J182:J196,"Yes")</f>
        <v>1</v>
      </c>
      <c r="K197" s="410">
        <f>SUMIFS(K182:K196,J182:J196,"Yes")</f>
        <v>0</v>
      </c>
      <c r="L197" s="203">
        <f>IF(COUNTIF(L182:L196,"Didn't want to answer")&gt;0,"Could not determine",COUNTIF(L182:L196,"Yes"))</f>
        <v>1</v>
      </c>
      <c r="M197" s="410">
        <f>SUM(M182:M196)</f>
        <v>0</v>
      </c>
      <c r="N197" s="203">
        <f>COUNTIF(N182:N196,"Yes")</f>
        <v>1</v>
      </c>
      <c r="O197" s="410">
        <f>SUM(O182:O196)-C151</f>
        <v>0</v>
      </c>
    </row>
    <row r="198" spans="2:15" ht="15" customHeight="1" x14ac:dyDescent="0.25">
      <c r="G198" s="408"/>
      <c r="H198" s="203"/>
      <c r="I198" s="203"/>
      <c r="J198" s="203">
        <f>ROUNDUP((K197*12)/CHOOSE(J197,'Background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K198" s="203"/>
      <c r="L198" s="203">
        <f>IFERROR(ROUNDUP((M197*12)/CHOOSE(L197,'Background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M198" s="203"/>
      <c r="N198" s="203">
        <f>IFERROR(ROUNDUP((O197*12)/CHOOSE(N197,'Background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O198" s="203"/>
    </row>
  </sheetData>
  <sheetProtection algorithmName="SHA-512" hashValue="X+To3P0SV/Zu9TLpWhaOWeN5nteu7EvLFKbVuiUOtHEmXQ4dbtCGBrKYVAf/E+MfD241V0Szlxvxn5HrPgWdhw==" saltValue="rQ12Fth8G/ew4dJt007RjA==" spinCount="100000" sheet="1" selectLockedCells="1"/>
  <mergeCells count="2">
    <mergeCell ref="B176:C176"/>
    <mergeCell ref="B175:C175"/>
  </mergeCells>
  <phoneticPr fontId="27" type="noConversion"/>
  <conditionalFormatting sqref="C170:C174">
    <cfRule type="containsText" dxfId="4" priority="1" operator="containsText" text="Potentially Eligible">
      <formula>NOT(ISERROR(SEARCH("Potentially Eligible",C170)))</formula>
    </cfRule>
    <cfRule type="containsText" dxfId="3" priority="2" operator="containsText" text="Not eligible due to residency">
      <formula>NOT(ISERROR(SEARCH("Not eligible due to residency",C170)))</formula>
    </cfRule>
    <cfRule type="containsText" dxfId="2" priority="3" operator="containsText" text="Could not determine residency">
      <formula>NOT(ISERROR(SEARCH("Could not determine residency",C170)))</formula>
    </cfRule>
    <cfRule type="containsText" dxfId="1" priority="4" operator="containsText" text="Likely not eligible">
      <formula>NOT(ISERROR(SEARCH("Likely not eligible",C170)))</formula>
    </cfRule>
    <cfRule type="containsText" dxfId="0" priority="5" operator="containsText" text="Likely eligible">
      <formula>NOT(ISERROR(SEARCH("Likely eligible",C170)))</formula>
    </cfRule>
  </conditionalFormatting>
  <hyperlinks>
    <hyperlink ref="C179" r:id="rId1" xr:uid="{98636746-43F2-4FC0-95C7-9ABABDF5BFE4}"/>
  </hyperlinks>
  <pageMargins left="0.7" right="0.7" top="0.75" bottom="0.75" header="0.3" footer="0.3"/>
  <pageSetup scale="78" fitToHeight="0" orientation="portrait" horizontalDpi="1200" verticalDpi="1200" r:id="rId2"/>
  <rowBreaks count="1" manualBreakCount="1">
    <brk id="135" max="4" man="1"/>
  </rowBreaks>
  <drawing r:id="rId3"/>
  <extLst>
    <ext xmlns:x14="http://schemas.microsoft.com/office/spreadsheetml/2009/9/main" uri="{CCE6A557-97BC-4b89-ADB6-D9C93CAAB3DF}">
      <x14:dataValidations xmlns:xm="http://schemas.microsoft.com/office/excel/2006/main" count="5">
        <x14:dataValidation type="list" allowBlank="1" showErrorMessage="1" xr:uid="{13A1E62E-F41D-4982-BAEC-B3E784C4CDBD}">
          <x14:formula1>
            <xm:f>'Background Information'!$F$30:$F$31</xm:f>
          </x14:formula1>
          <xm:sqref>C13:C14</xm:sqref>
        </x14:dataValidation>
        <x14:dataValidation type="list" allowBlank="1" showInputMessage="1" showErrorMessage="1" xr:uid="{4D96D9A1-64E2-4257-AA8E-BCCF0D365190}">
          <x14:formula1>
            <xm:f>'Background Information'!$F$30:$F$31</xm:f>
          </x14:formula1>
          <xm:sqref>C29</xm:sqref>
        </x14:dataValidation>
        <x14:dataValidation type="list" allowBlank="1" showInputMessage="1" showErrorMessage="1" xr:uid="{1099BCA0-D915-4951-8F0B-4B44BD3E0F34}">
          <x14:formula1>
            <xm:f>'Background Information'!$A$4:$A$68</xm:f>
          </x14:formula1>
          <xm:sqref>C25</xm:sqref>
        </x14:dataValidation>
        <x14:dataValidation type="list" allowBlank="1" showInputMessage="1" showErrorMessage="1" xr:uid="{ECA2316E-E6BA-4B5F-90E4-9578C3F5B540}">
          <x14:formula1>
            <xm:f>'Background Information'!$F$38:$F$44</xm:f>
          </x14:formula1>
          <xm:sqref>C91 C97 C103 C61 C67 C73 C79 C85 C109 C121 C127 C133 C115 C139</xm:sqref>
        </x14:dataValidation>
        <x14:dataValidation type="list" allowBlank="1" showInputMessage="1" showErrorMessage="1" xr:uid="{2BDCF496-416B-44A2-85BD-642AD3361909}">
          <x14:formula1>
            <xm:f>'Background Information'!$F$51:$F$53</xm:f>
          </x14:formula1>
          <xm:sqref>C35 C63 C69 C75 C81 C87 C93 C45 C48:C49 C51 C43 C99 C105 C38 C40 C141 C117 C123 C129 C135 C111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13"/>
  <sheetViews>
    <sheetView showGridLines="0" showRowColHeaders="0" zoomScaleNormal="100" workbookViewId="0">
      <selection activeCell="A19" sqref="A19"/>
    </sheetView>
  </sheetViews>
  <sheetFormatPr defaultColWidth="12.625" defaultRowHeight="15" customHeight="1" x14ac:dyDescent="0.2"/>
  <cols>
    <col min="1" max="1" width="76.125" customWidth="1"/>
    <col min="2" max="26" width="8" customWidth="1"/>
  </cols>
  <sheetData>
    <row r="1" spans="1:26" ht="52.5" customHeight="1" x14ac:dyDescent="0.2">
      <c r="A1" s="24"/>
      <c r="B1" s="24"/>
      <c r="C1" s="24"/>
      <c r="D1" s="24"/>
      <c r="E1" s="24"/>
      <c r="F1" s="24"/>
      <c r="G1" s="24"/>
      <c r="H1" s="24"/>
      <c r="I1" s="24"/>
      <c r="J1" s="24"/>
      <c r="K1" s="24"/>
      <c r="L1" s="24"/>
      <c r="M1" s="24"/>
      <c r="N1" s="24"/>
      <c r="O1" s="24"/>
      <c r="P1" s="24"/>
      <c r="Q1" s="24"/>
      <c r="R1" s="24"/>
      <c r="S1" s="24"/>
      <c r="T1" s="24"/>
      <c r="U1" s="24"/>
      <c r="V1" s="24"/>
      <c r="W1" s="24"/>
      <c r="X1" s="24"/>
      <c r="Y1" s="24"/>
      <c r="Z1" s="24"/>
    </row>
    <row r="2" spans="1:26" ht="30" customHeight="1" x14ac:dyDescent="0.2">
      <c r="A2" s="4" t="s">
        <v>417</v>
      </c>
      <c r="B2" s="24"/>
      <c r="C2" s="24"/>
      <c r="D2" s="24"/>
      <c r="E2" s="24"/>
      <c r="F2" s="24"/>
      <c r="G2" s="24"/>
      <c r="H2" s="24"/>
      <c r="I2" s="24"/>
      <c r="J2" s="24"/>
      <c r="K2" s="24"/>
      <c r="L2" s="24"/>
      <c r="M2" s="24"/>
      <c r="N2" s="24"/>
      <c r="O2" s="24"/>
      <c r="P2" s="24"/>
      <c r="Q2" s="24"/>
      <c r="R2" s="24"/>
      <c r="S2" s="24"/>
      <c r="T2" s="24"/>
      <c r="U2" s="24"/>
      <c r="V2" s="24"/>
      <c r="W2" s="24"/>
      <c r="X2" s="24"/>
      <c r="Y2" s="24"/>
      <c r="Z2" s="24"/>
    </row>
    <row r="3" spans="1:26" ht="60" customHeight="1" x14ac:dyDescent="0.2">
      <c r="A3" s="25" t="s">
        <v>418</v>
      </c>
      <c r="B3" s="24"/>
      <c r="C3" s="25"/>
      <c r="D3" s="25"/>
      <c r="E3" s="25"/>
      <c r="F3" s="25"/>
      <c r="G3" s="25"/>
      <c r="H3" s="25"/>
      <c r="I3" s="25"/>
      <c r="J3" s="24"/>
      <c r="K3" s="24"/>
      <c r="L3" s="24"/>
      <c r="M3" s="24"/>
      <c r="N3" s="24"/>
      <c r="O3" s="24"/>
      <c r="P3" s="24"/>
      <c r="Q3" s="24"/>
      <c r="R3" s="24"/>
      <c r="S3" s="24"/>
      <c r="T3" s="24"/>
      <c r="U3" s="24"/>
      <c r="V3" s="24"/>
      <c r="W3" s="24"/>
      <c r="X3" s="24"/>
      <c r="Y3" s="24"/>
      <c r="Z3" s="24"/>
    </row>
    <row r="4" spans="1:26" ht="30" customHeight="1" x14ac:dyDescent="0.2">
      <c r="A4" s="25" t="s">
        <v>419</v>
      </c>
      <c r="B4" s="25"/>
      <c r="C4" s="25"/>
      <c r="D4" s="25"/>
      <c r="E4" s="25"/>
      <c r="F4" s="25"/>
      <c r="G4" s="25"/>
      <c r="H4" s="25"/>
      <c r="I4" s="25"/>
      <c r="J4" s="24"/>
      <c r="K4" s="24"/>
      <c r="L4" s="24"/>
      <c r="M4" s="24"/>
      <c r="N4" s="24"/>
      <c r="O4" s="24"/>
      <c r="P4" s="24"/>
      <c r="Q4" s="24"/>
      <c r="R4" s="24"/>
      <c r="S4" s="24"/>
      <c r="T4" s="24"/>
      <c r="U4" s="24"/>
      <c r="V4" s="24"/>
      <c r="W4" s="24"/>
      <c r="X4" s="24"/>
      <c r="Y4" s="24"/>
      <c r="Z4" s="24"/>
    </row>
    <row r="5" spans="1:26" ht="45" customHeight="1" x14ac:dyDescent="0.2">
      <c r="A5" s="25" t="s">
        <v>420</v>
      </c>
      <c r="B5" s="25"/>
      <c r="C5" s="25"/>
      <c r="D5" s="25"/>
      <c r="E5" s="25"/>
      <c r="F5" s="25"/>
      <c r="G5" s="25"/>
      <c r="H5" s="25"/>
      <c r="I5" s="25"/>
      <c r="J5" s="24"/>
      <c r="K5" s="24"/>
      <c r="L5" s="24"/>
      <c r="M5" s="24"/>
      <c r="N5" s="24"/>
      <c r="O5" s="24"/>
      <c r="P5" s="24"/>
      <c r="Q5" s="24"/>
      <c r="R5" s="24"/>
      <c r="S5" s="24"/>
      <c r="T5" s="24"/>
      <c r="U5" s="24"/>
      <c r="V5" s="24"/>
      <c r="W5" s="24"/>
      <c r="X5" s="24"/>
      <c r="Y5" s="24"/>
      <c r="Z5" s="24"/>
    </row>
    <row r="6" spans="1:26" ht="30" customHeight="1" x14ac:dyDescent="0.2">
      <c r="A6" s="25" t="s">
        <v>421</v>
      </c>
      <c r="B6" s="25"/>
      <c r="C6" s="25"/>
      <c r="D6" s="25"/>
      <c r="E6" s="25"/>
      <c r="F6" s="25"/>
      <c r="G6" s="25"/>
      <c r="H6" s="25"/>
      <c r="I6" s="25"/>
      <c r="J6" s="24"/>
      <c r="K6" s="24"/>
      <c r="L6" s="24"/>
      <c r="M6" s="24"/>
      <c r="N6" s="24"/>
      <c r="O6" s="24"/>
      <c r="P6" s="24"/>
      <c r="Q6" s="24"/>
      <c r="R6" s="24"/>
      <c r="S6" s="24"/>
      <c r="T6" s="24"/>
      <c r="U6" s="24"/>
      <c r="V6" s="24"/>
      <c r="W6" s="24"/>
      <c r="X6" s="24"/>
      <c r="Y6" s="24"/>
      <c r="Z6" s="24"/>
    </row>
    <row r="7" spans="1:26" ht="45" customHeight="1" x14ac:dyDescent="0.2">
      <c r="A7" s="25" t="s">
        <v>422</v>
      </c>
      <c r="B7" s="25"/>
      <c r="C7" s="25"/>
      <c r="D7" s="25"/>
      <c r="E7" s="25"/>
      <c r="F7" s="25"/>
      <c r="G7" s="25"/>
      <c r="H7" s="25"/>
      <c r="I7" s="25"/>
      <c r="J7" s="24"/>
      <c r="K7" s="24"/>
      <c r="L7" s="24"/>
      <c r="M7" s="24"/>
      <c r="N7" s="24"/>
      <c r="O7" s="24"/>
      <c r="P7" s="24"/>
      <c r="Q7" s="24"/>
      <c r="R7" s="24"/>
      <c r="S7" s="24"/>
      <c r="T7" s="24"/>
      <c r="U7" s="24"/>
      <c r="V7" s="24"/>
      <c r="W7" s="24"/>
      <c r="X7" s="24"/>
      <c r="Y7" s="24"/>
      <c r="Z7" s="24"/>
    </row>
    <row r="8" spans="1:26" ht="45" customHeight="1" x14ac:dyDescent="0.2">
      <c r="A8" s="25" t="s">
        <v>423</v>
      </c>
      <c r="B8" s="25"/>
      <c r="C8" s="25"/>
      <c r="D8" s="25"/>
      <c r="E8" s="25"/>
      <c r="F8" s="25"/>
      <c r="G8" s="25"/>
      <c r="H8" s="25"/>
      <c r="I8" s="25"/>
      <c r="J8" s="24"/>
      <c r="K8" s="24"/>
      <c r="L8" s="24"/>
      <c r="M8" s="24"/>
      <c r="N8" s="24"/>
      <c r="O8" s="24"/>
      <c r="P8" s="24"/>
      <c r="Q8" s="24"/>
      <c r="R8" s="24"/>
      <c r="S8" s="24"/>
      <c r="T8" s="24"/>
      <c r="U8" s="24"/>
      <c r="V8" s="24"/>
      <c r="W8" s="24"/>
      <c r="X8" s="24"/>
      <c r="Y8" s="24"/>
      <c r="Z8" s="24"/>
    </row>
    <row r="9" spans="1:26" ht="45" customHeight="1" x14ac:dyDescent="0.2">
      <c r="A9" s="25" t="s">
        <v>424</v>
      </c>
      <c r="B9" s="25"/>
      <c r="C9" s="25"/>
      <c r="D9" s="25"/>
      <c r="E9" s="25"/>
      <c r="F9" s="25"/>
      <c r="G9" s="25"/>
      <c r="H9" s="25"/>
      <c r="I9" s="25"/>
      <c r="J9" s="24"/>
      <c r="K9" s="24"/>
      <c r="L9" s="24"/>
      <c r="M9" s="24"/>
      <c r="N9" s="24"/>
      <c r="O9" s="24"/>
      <c r="P9" s="24"/>
      <c r="Q9" s="24"/>
      <c r="R9" s="24"/>
      <c r="S9" s="24"/>
      <c r="T9" s="24"/>
      <c r="U9" s="24"/>
      <c r="V9" s="24"/>
      <c r="W9" s="24"/>
      <c r="X9" s="24"/>
      <c r="Y9" s="24"/>
      <c r="Z9" s="24"/>
    </row>
    <row r="10" spans="1:26" ht="45" customHeight="1" x14ac:dyDescent="0.2">
      <c r="A10" s="25" t="s">
        <v>425</v>
      </c>
      <c r="B10" s="25"/>
      <c r="C10" s="25"/>
      <c r="D10" s="25"/>
      <c r="E10" s="25"/>
      <c r="F10" s="25"/>
      <c r="G10" s="25"/>
      <c r="H10" s="25"/>
      <c r="I10" s="25"/>
      <c r="J10" s="24"/>
      <c r="K10" s="24"/>
      <c r="L10" s="24"/>
      <c r="M10" s="24"/>
      <c r="N10" s="24"/>
      <c r="O10" s="24"/>
      <c r="P10" s="24"/>
      <c r="Q10" s="24"/>
      <c r="R10" s="24"/>
      <c r="S10" s="24"/>
      <c r="T10" s="24"/>
      <c r="U10" s="24"/>
      <c r="V10" s="24"/>
      <c r="W10" s="24"/>
      <c r="X10" s="24"/>
      <c r="Y10" s="24"/>
      <c r="Z10" s="24"/>
    </row>
    <row r="11" spans="1:26" ht="45" customHeight="1" x14ac:dyDescent="0.2">
      <c r="A11" s="25" t="s">
        <v>426</v>
      </c>
      <c r="B11" s="25"/>
      <c r="C11" s="25"/>
      <c r="D11" s="25"/>
      <c r="E11" s="25"/>
      <c r="F11" s="25"/>
      <c r="G11" s="25"/>
      <c r="H11" s="25"/>
      <c r="I11" s="25"/>
      <c r="J11" s="24"/>
      <c r="K11" s="24"/>
      <c r="L11" s="24"/>
      <c r="M11" s="24"/>
      <c r="N11" s="24"/>
      <c r="O11" s="24"/>
      <c r="P11" s="24"/>
      <c r="Q11" s="24"/>
      <c r="R11" s="24"/>
      <c r="S11" s="24"/>
      <c r="T11" s="24"/>
      <c r="U11" s="24"/>
      <c r="V11" s="24"/>
      <c r="W11" s="24"/>
      <c r="X11" s="24"/>
      <c r="Y11" s="24"/>
      <c r="Z11" s="24"/>
    </row>
    <row r="12" spans="1:26" ht="30" customHeight="1" x14ac:dyDescent="0.2">
      <c r="A12" s="25" t="s">
        <v>427</v>
      </c>
      <c r="B12" s="25"/>
      <c r="C12" s="25"/>
      <c r="D12" s="25"/>
      <c r="E12" s="25"/>
      <c r="F12" s="25"/>
      <c r="G12" s="25"/>
      <c r="H12" s="25"/>
      <c r="I12" s="25"/>
      <c r="J12" s="24"/>
      <c r="K12" s="24"/>
      <c r="L12" s="24"/>
      <c r="M12" s="24"/>
      <c r="N12" s="24"/>
      <c r="O12" s="24"/>
      <c r="P12" s="24"/>
      <c r="Q12" s="24"/>
      <c r="R12" s="24"/>
      <c r="S12" s="24"/>
      <c r="T12" s="24"/>
      <c r="U12" s="24"/>
      <c r="V12" s="24"/>
      <c r="W12" s="24"/>
      <c r="X12" s="24"/>
      <c r="Y12" s="24"/>
      <c r="Z12" s="24"/>
    </row>
    <row r="13" spans="1:26" ht="45" customHeight="1" x14ac:dyDescent="0.2">
      <c r="A13" s="25" t="s">
        <v>428</v>
      </c>
      <c r="B13" s="25"/>
      <c r="C13" s="25"/>
      <c r="D13" s="25"/>
      <c r="E13" s="25"/>
      <c r="F13" s="25"/>
      <c r="G13" s="25"/>
      <c r="H13" s="25"/>
      <c r="I13" s="25"/>
      <c r="J13" s="24"/>
      <c r="K13" s="24"/>
      <c r="L13" s="24"/>
      <c r="M13" s="24"/>
      <c r="N13" s="24"/>
      <c r="O13" s="24"/>
      <c r="P13" s="24"/>
      <c r="Q13" s="24"/>
      <c r="R13" s="24"/>
      <c r="S13" s="24"/>
      <c r="T13" s="24"/>
      <c r="U13" s="24"/>
      <c r="V13" s="24"/>
      <c r="W13" s="24"/>
      <c r="X13" s="24"/>
      <c r="Y13" s="24"/>
      <c r="Z13" s="24"/>
    </row>
  </sheetData>
  <sheetProtection algorithmName="SHA-512" hashValue="kl4H03kAXURKGaIlD/TgAW/ViS83+9mbTArTvnej8nxH4hcQ2tiMb+laDQehiasuTPOGhZu/AbrhCUUnUmE99w==" saltValue="vuXgIs/blkTsLCxrSVKhIQ==" spinCount="100000" sheet="1" selectLockedCells="1"/>
  <pageMargins left="0.7" right="0.7" top="0.75" bottom="0.75" header="0" footer="0"/>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72"/>
  <sheetViews>
    <sheetView showGridLines="0" showRowColHeaders="0" workbookViewId="0">
      <selection activeCell="C3" sqref="C3"/>
    </sheetView>
  </sheetViews>
  <sheetFormatPr defaultColWidth="12.625" defaultRowHeight="15" customHeight="1" x14ac:dyDescent="0.2"/>
  <cols>
    <col min="1" max="1" width="30.5" customWidth="1"/>
    <col min="2" max="2" width="19" customWidth="1"/>
    <col min="3" max="3" width="30.5" customWidth="1"/>
    <col min="4" max="4" width="11.625" customWidth="1"/>
    <col min="5" max="5" width="8.5" customWidth="1"/>
    <col min="6" max="15" width="9.375" customWidth="1"/>
    <col min="16" max="17" width="10" customWidth="1"/>
    <col min="18" max="27" width="7.625" customWidth="1"/>
  </cols>
  <sheetData>
    <row r="1" spans="1:17" ht="14.25" x14ac:dyDescent="0.2">
      <c r="E1" s="145" t="s">
        <v>429</v>
      </c>
    </row>
    <row r="2" spans="1:17" ht="14.25" x14ac:dyDescent="0.2">
      <c r="E2" s="145" t="s">
        <v>430</v>
      </c>
    </row>
    <row r="3" spans="1:17" x14ac:dyDescent="0.2">
      <c r="B3" s="59" t="s">
        <v>383</v>
      </c>
      <c r="C3" s="461"/>
      <c r="D3" s="564"/>
      <c r="E3" s="145" t="s">
        <v>431</v>
      </c>
    </row>
    <row r="4" spans="1:17" ht="14.25" x14ac:dyDescent="0.2">
      <c r="D4" s="200" t="s">
        <v>432</v>
      </c>
      <c r="E4" s="155" t="s">
        <v>433</v>
      </c>
      <c r="F4" s="490" t="s">
        <v>434</v>
      </c>
      <c r="G4" s="490" t="s">
        <v>435</v>
      </c>
      <c r="H4" s="490" t="s">
        <v>436</v>
      </c>
      <c r="I4" s="490" t="s">
        <v>437</v>
      </c>
      <c r="J4" s="490" t="s">
        <v>438</v>
      </c>
      <c r="K4" s="490" t="s">
        <v>439</v>
      </c>
      <c r="L4" s="490" t="s">
        <v>440</v>
      </c>
      <c r="M4" s="490" t="s">
        <v>441</v>
      </c>
      <c r="N4" s="490" t="s">
        <v>442</v>
      </c>
      <c r="O4" s="565" t="s">
        <v>443</v>
      </c>
    </row>
    <row r="5" spans="1:17" ht="14.25" x14ac:dyDescent="0.2">
      <c r="C5" s="156" t="s">
        <v>444</v>
      </c>
      <c r="D5" s="201" t="s">
        <v>445</v>
      </c>
      <c r="E5" s="157" t="s">
        <v>446</v>
      </c>
      <c r="F5" s="462">
        <v>15</v>
      </c>
      <c r="G5" s="462">
        <v>65</v>
      </c>
      <c r="H5" s="462">
        <v>105</v>
      </c>
      <c r="I5" s="462">
        <v>155</v>
      </c>
      <c r="J5" s="462">
        <v>220</v>
      </c>
      <c r="K5" s="462">
        <v>300</v>
      </c>
      <c r="L5" s="462">
        <v>390</v>
      </c>
      <c r="M5" s="462">
        <v>535</v>
      </c>
      <c r="N5" s="462">
        <v>600</v>
      </c>
      <c r="O5" s="566">
        <v>630</v>
      </c>
    </row>
    <row r="6" spans="1:17" ht="14.25" x14ac:dyDescent="0.2">
      <c r="C6" s="156" t="s">
        <v>447</v>
      </c>
      <c r="D6" s="201" t="s">
        <v>445</v>
      </c>
      <c r="E6" s="157" t="s">
        <v>446</v>
      </c>
      <c r="F6" s="462">
        <v>15</v>
      </c>
      <c r="G6" s="462">
        <v>65</v>
      </c>
      <c r="H6" s="462">
        <v>105</v>
      </c>
      <c r="I6" s="462">
        <v>155</v>
      </c>
      <c r="J6" s="462">
        <v>220</v>
      </c>
      <c r="K6" s="462">
        <v>300</v>
      </c>
      <c r="L6" s="462">
        <v>390</v>
      </c>
      <c r="M6" s="462">
        <v>535</v>
      </c>
      <c r="N6" s="462">
        <v>600</v>
      </c>
      <c r="O6" s="566">
        <v>630</v>
      </c>
    </row>
    <row r="7" spans="1:17" ht="14.25" x14ac:dyDescent="0.2">
      <c r="C7" s="156" t="s">
        <v>448</v>
      </c>
      <c r="D7" s="201" t="s">
        <v>445</v>
      </c>
      <c r="E7" s="157" t="s">
        <v>446</v>
      </c>
      <c r="F7" s="462">
        <v>7</v>
      </c>
      <c r="G7" s="462">
        <v>35</v>
      </c>
      <c r="H7" s="462">
        <v>55</v>
      </c>
      <c r="I7" s="462">
        <v>80</v>
      </c>
      <c r="J7" s="462">
        <v>110</v>
      </c>
      <c r="K7" s="462">
        <v>150</v>
      </c>
      <c r="L7" s="462">
        <v>195</v>
      </c>
      <c r="M7" s="462">
        <v>270</v>
      </c>
      <c r="N7" s="462">
        <v>300</v>
      </c>
      <c r="O7" s="566">
        <v>315</v>
      </c>
    </row>
    <row r="8" spans="1:17" ht="14.25" x14ac:dyDescent="0.2">
      <c r="C8" s="156" t="s">
        <v>449</v>
      </c>
      <c r="D8" s="201" t="s">
        <v>445</v>
      </c>
      <c r="E8" s="157" t="s">
        <v>446</v>
      </c>
      <c r="F8" s="462">
        <v>15</v>
      </c>
      <c r="G8" s="462">
        <v>25</v>
      </c>
      <c r="H8" s="462">
        <v>25</v>
      </c>
      <c r="I8" s="462">
        <v>30</v>
      </c>
      <c r="J8" s="462">
        <v>30</v>
      </c>
      <c r="K8" s="462">
        <v>35</v>
      </c>
      <c r="L8" s="462">
        <v>35</v>
      </c>
      <c r="M8" s="462">
        <v>45</v>
      </c>
      <c r="N8" s="462">
        <v>45</v>
      </c>
      <c r="O8" s="566">
        <v>50</v>
      </c>
    </row>
    <row r="9" spans="1:17" ht="14.25" x14ac:dyDescent="0.2">
      <c r="C9" s="156" t="s">
        <v>450</v>
      </c>
      <c r="D9" s="201" t="s">
        <v>445</v>
      </c>
      <c r="E9" s="157" t="s">
        <v>446</v>
      </c>
      <c r="F9" s="462">
        <v>15</v>
      </c>
      <c r="G9" s="462">
        <v>25</v>
      </c>
      <c r="H9" s="462">
        <v>25</v>
      </c>
      <c r="I9" s="462">
        <v>30</v>
      </c>
      <c r="J9" s="462">
        <v>30</v>
      </c>
      <c r="K9" s="462">
        <v>35</v>
      </c>
      <c r="L9" s="462">
        <v>35</v>
      </c>
      <c r="M9" s="462">
        <v>45</v>
      </c>
      <c r="N9" s="462">
        <v>45</v>
      </c>
      <c r="O9" s="566">
        <v>50</v>
      </c>
    </row>
    <row r="10" spans="1:17" ht="14.25" x14ac:dyDescent="0.2">
      <c r="C10" s="156" t="s">
        <v>451</v>
      </c>
      <c r="D10" s="201" t="s">
        <v>445</v>
      </c>
      <c r="E10" s="157" t="s">
        <v>446</v>
      </c>
      <c r="F10" s="462">
        <v>7</v>
      </c>
      <c r="G10" s="462">
        <v>15</v>
      </c>
      <c r="H10" s="462">
        <v>15</v>
      </c>
      <c r="I10" s="462">
        <v>20</v>
      </c>
      <c r="J10" s="462">
        <v>20</v>
      </c>
      <c r="K10" s="462">
        <v>25</v>
      </c>
      <c r="L10" s="462">
        <v>25</v>
      </c>
      <c r="M10" s="462">
        <v>35</v>
      </c>
      <c r="N10" s="462">
        <v>35</v>
      </c>
      <c r="O10" s="566">
        <v>40</v>
      </c>
    </row>
    <row r="11" spans="1:17" ht="15" customHeight="1" x14ac:dyDescent="0.2">
      <c r="C11" s="156" t="s">
        <v>452</v>
      </c>
      <c r="D11" s="201" t="s">
        <v>445</v>
      </c>
      <c r="E11" s="157" t="s">
        <v>446</v>
      </c>
      <c r="F11" s="463">
        <v>15</v>
      </c>
      <c r="G11" s="463">
        <v>25</v>
      </c>
      <c r="H11" s="463">
        <v>25</v>
      </c>
      <c r="I11" s="463">
        <v>30</v>
      </c>
      <c r="J11" s="462">
        <v>30</v>
      </c>
      <c r="K11" s="462">
        <v>35</v>
      </c>
      <c r="L11" s="462">
        <v>35</v>
      </c>
      <c r="M11" s="462">
        <v>45</v>
      </c>
      <c r="N11" s="462">
        <v>45</v>
      </c>
      <c r="O11" s="566">
        <v>50</v>
      </c>
    </row>
    <row r="12" spans="1:17" ht="14.25" x14ac:dyDescent="0.2">
      <c r="C12" s="156" t="s">
        <v>453</v>
      </c>
      <c r="D12" s="201" t="s">
        <v>445</v>
      </c>
      <c r="E12" s="157" t="s">
        <v>446</v>
      </c>
      <c r="F12" s="462">
        <v>5</v>
      </c>
      <c r="G12" s="462">
        <v>10</v>
      </c>
      <c r="H12" s="462">
        <v>10</v>
      </c>
      <c r="I12" s="462">
        <v>15</v>
      </c>
      <c r="J12" s="462">
        <v>15</v>
      </c>
      <c r="K12" s="462">
        <v>20</v>
      </c>
      <c r="L12" s="462">
        <v>20</v>
      </c>
      <c r="M12" s="462">
        <v>30</v>
      </c>
      <c r="N12" s="462">
        <v>30</v>
      </c>
      <c r="O12" s="566">
        <v>35</v>
      </c>
    </row>
    <row r="13" spans="1:17" ht="14.25" x14ac:dyDescent="0.2">
      <c r="C13" s="156" t="s">
        <v>454</v>
      </c>
      <c r="D13" s="201" t="s">
        <v>445</v>
      </c>
      <c r="E13" s="157" t="s">
        <v>446</v>
      </c>
      <c r="F13" s="462">
        <v>5</v>
      </c>
      <c r="G13" s="462">
        <v>10</v>
      </c>
      <c r="H13" s="462">
        <v>10</v>
      </c>
      <c r="I13" s="462">
        <v>15</v>
      </c>
      <c r="J13" s="462">
        <v>15</v>
      </c>
      <c r="K13" s="462">
        <v>20</v>
      </c>
      <c r="L13" s="462">
        <v>20</v>
      </c>
      <c r="M13" s="462">
        <v>30</v>
      </c>
      <c r="N13" s="462">
        <v>30</v>
      </c>
      <c r="O13" s="566">
        <v>35</v>
      </c>
    </row>
    <row r="14" spans="1:17" ht="14.25" x14ac:dyDescent="0.2">
      <c r="C14" s="156" t="s">
        <v>455</v>
      </c>
      <c r="D14" s="201" t="s">
        <v>445</v>
      </c>
      <c r="E14" s="157" t="s">
        <v>446</v>
      </c>
      <c r="F14" s="462">
        <v>5</v>
      </c>
      <c r="G14" s="462">
        <v>10</v>
      </c>
      <c r="H14" s="462">
        <v>10</v>
      </c>
      <c r="I14" s="462">
        <v>15</v>
      </c>
      <c r="J14" s="462">
        <v>15</v>
      </c>
      <c r="K14" s="462">
        <v>20</v>
      </c>
      <c r="L14" s="462">
        <v>20</v>
      </c>
      <c r="M14" s="462">
        <v>30</v>
      </c>
      <c r="N14" s="462">
        <v>30</v>
      </c>
      <c r="O14" s="566">
        <v>35</v>
      </c>
    </row>
    <row r="15" spans="1:17" ht="14.25" x14ac:dyDescent="0.2">
      <c r="C15" s="156" t="s">
        <v>456</v>
      </c>
      <c r="D15" s="201" t="s">
        <v>445</v>
      </c>
      <c r="E15" s="157" t="s">
        <v>446</v>
      </c>
      <c r="F15" s="462">
        <v>30</v>
      </c>
      <c r="G15" s="462">
        <v>90</v>
      </c>
      <c r="H15" s="462">
        <v>130</v>
      </c>
      <c r="I15" s="462">
        <v>185</v>
      </c>
      <c r="J15" s="462">
        <v>250</v>
      </c>
      <c r="K15" s="462">
        <v>335</v>
      </c>
      <c r="L15" s="462">
        <v>425</v>
      </c>
      <c r="M15" s="462">
        <v>580</v>
      </c>
      <c r="N15" s="462">
        <v>645</v>
      </c>
      <c r="O15" s="566">
        <v>680</v>
      </c>
    </row>
    <row r="16" spans="1:17" ht="14.25" x14ac:dyDescent="0.2">
      <c r="A16" s="158"/>
      <c r="B16" s="158"/>
      <c r="C16" s="158"/>
      <c r="D16" s="158"/>
      <c r="E16" s="158"/>
      <c r="F16" s="158"/>
      <c r="G16" s="159"/>
      <c r="H16" s="159"/>
      <c r="I16" s="159"/>
      <c r="J16" s="159"/>
      <c r="K16" s="159"/>
      <c r="L16" s="159"/>
      <c r="M16" s="159"/>
      <c r="N16" s="159"/>
      <c r="O16" s="159"/>
      <c r="P16" s="159"/>
      <c r="Q16" s="159"/>
    </row>
    <row r="17" spans="1:12" ht="57" customHeight="1" x14ac:dyDescent="0.2"/>
    <row r="18" spans="1:12" ht="22.5" customHeight="1" x14ac:dyDescent="0.25">
      <c r="B18" s="160" t="s">
        <v>457</v>
      </c>
      <c r="C18" s="161"/>
      <c r="D18" s="161"/>
      <c r="E18" s="161"/>
      <c r="F18" s="161"/>
      <c r="G18" s="161"/>
      <c r="H18" s="161"/>
      <c r="I18" s="161"/>
      <c r="J18" s="161"/>
      <c r="K18" s="161"/>
      <c r="L18" s="161"/>
    </row>
    <row r="19" spans="1:12" ht="30" customHeight="1" x14ac:dyDescent="0.25">
      <c r="A19" s="24" t="s">
        <v>458</v>
      </c>
      <c r="B19" s="162"/>
      <c r="C19" s="162"/>
      <c r="D19" s="162"/>
      <c r="E19" s="161"/>
      <c r="F19" s="161"/>
      <c r="G19" s="161"/>
      <c r="H19" s="161"/>
      <c r="I19" s="161"/>
      <c r="J19" s="161"/>
      <c r="K19" s="161"/>
      <c r="L19" s="161"/>
    </row>
    <row r="20" spans="1:12" ht="15" customHeight="1" x14ac:dyDescent="0.25">
      <c r="A20" s="24" t="s">
        <v>459</v>
      </c>
      <c r="B20" s="162"/>
      <c r="C20" s="162"/>
      <c r="D20" s="162"/>
      <c r="E20" s="161"/>
      <c r="F20" s="161"/>
      <c r="G20" s="161"/>
      <c r="H20" s="161"/>
      <c r="I20" s="161"/>
      <c r="J20" s="161"/>
      <c r="K20" s="161"/>
      <c r="L20" s="161"/>
    </row>
    <row r="21" spans="1:12" ht="22.5" customHeight="1" x14ac:dyDescent="0.25">
      <c r="A21" s="35" t="s">
        <v>460</v>
      </c>
      <c r="B21" s="162"/>
      <c r="C21" s="162"/>
      <c r="D21" s="162"/>
      <c r="E21" s="161"/>
      <c r="F21" s="161"/>
      <c r="G21" s="161"/>
      <c r="H21" s="161"/>
      <c r="I21" s="161"/>
      <c r="J21" s="161"/>
      <c r="K21" s="161"/>
      <c r="L21" s="161"/>
    </row>
    <row r="22" spans="1:12" ht="15" customHeight="1" x14ac:dyDescent="0.25">
      <c r="A22" s="24" t="s">
        <v>461</v>
      </c>
      <c r="B22" s="162"/>
      <c r="C22" s="162"/>
      <c r="D22" s="162"/>
      <c r="E22" s="161"/>
      <c r="F22" s="161"/>
      <c r="G22" s="161"/>
      <c r="H22" s="161"/>
      <c r="I22" s="161"/>
      <c r="J22" s="161"/>
      <c r="K22" s="161"/>
      <c r="L22" s="161"/>
    </row>
    <row r="23" spans="1:12" ht="15" customHeight="1" x14ac:dyDescent="0.25">
      <c r="A23" s="24" t="s">
        <v>462</v>
      </c>
      <c r="B23" s="162"/>
      <c r="C23" s="162"/>
      <c r="D23" s="162"/>
      <c r="E23" s="161"/>
      <c r="F23" s="161"/>
      <c r="G23" s="161"/>
      <c r="H23" s="161"/>
      <c r="I23" s="161"/>
      <c r="J23" s="161"/>
      <c r="K23" s="161"/>
      <c r="L23" s="161"/>
    </row>
    <row r="24" spans="1:12" ht="15" customHeight="1" x14ac:dyDescent="0.25">
      <c r="A24" s="24" t="s">
        <v>463</v>
      </c>
      <c r="B24" s="162"/>
      <c r="C24" s="162"/>
      <c r="D24" s="162"/>
      <c r="E24" s="161"/>
      <c r="F24" s="161"/>
      <c r="G24" s="161"/>
      <c r="H24" s="161"/>
      <c r="I24" s="161"/>
      <c r="J24" s="161"/>
      <c r="K24" s="161"/>
      <c r="L24" s="161"/>
    </row>
    <row r="25" spans="1:12" ht="15" customHeight="1" x14ac:dyDescent="0.25">
      <c r="A25" s="24" t="s">
        <v>464</v>
      </c>
      <c r="B25" s="162"/>
      <c r="C25" s="162"/>
      <c r="D25" s="162"/>
      <c r="E25" s="161"/>
      <c r="F25" s="161"/>
      <c r="G25" s="161"/>
      <c r="H25" s="161"/>
      <c r="I25" s="161"/>
      <c r="J25" s="161"/>
      <c r="K25" s="161"/>
      <c r="L25" s="161"/>
    </row>
    <row r="26" spans="1:12" ht="22.5" customHeight="1" x14ac:dyDescent="0.25">
      <c r="A26" s="35" t="s">
        <v>465</v>
      </c>
      <c r="B26" s="162"/>
      <c r="C26" s="162"/>
      <c r="D26" s="162"/>
      <c r="E26" s="161"/>
      <c r="F26" s="161"/>
      <c r="G26" s="161"/>
      <c r="H26" s="161"/>
      <c r="I26" s="161"/>
      <c r="J26" s="161"/>
      <c r="K26" s="161"/>
      <c r="L26" s="161"/>
    </row>
    <row r="27" spans="1:12" ht="15" customHeight="1" x14ac:dyDescent="0.25">
      <c r="A27" s="24" t="s">
        <v>466</v>
      </c>
      <c r="B27" s="162"/>
      <c r="C27" s="162"/>
      <c r="D27" s="162"/>
      <c r="E27" s="161"/>
      <c r="F27" s="161"/>
      <c r="G27" s="161"/>
      <c r="H27" s="161"/>
      <c r="I27" s="161"/>
      <c r="J27" s="161"/>
      <c r="K27" s="161"/>
      <c r="L27" s="161"/>
    </row>
    <row r="28" spans="1:12" ht="15" customHeight="1" x14ac:dyDescent="0.25">
      <c r="A28" s="24" t="s">
        <v>467</v>
      </c>
      <c r="B28" s="162"/>
      <c r="C28" s="162"/>
      <c r="D28" s="162"/>
      <c r="E28" s="161"/>
      <c r="F28" s="161"/>
      <c r="G28" s="161"/>
      <c r="H28" s="161"/>
      <c r="I28" s="161"/>
      <c r="J28" s="161"/>
      <c r="K28" s="161"/>
      <c r="L28" s="161"/>
    </row>
    <row r="29" spans="1:12" ht="15" customHeight="1" x14ac:dyDescent="0.25">
      <c r="A29" s="24" t="s">
        <v>468</v>
      </c>
      <c r="B29" s="162"/>
      <c r="C29" s="162"/>
      <c r="D29" s="162"/>
      <c r="E29" s="161"/>
      <c r="F29" s="161"/>
      <c r="G29" s="161"/>
      <c r="H29" s="161"/>
      <c r="I29" s="161"/>
      <c r="J29" s="161"/>
      <c r="K29" s="161"/>
      <c r="L29" s="161"/>
    </row>
    <row r="30" spans="1:12" ht="15" customHeight="1" x14ac:dyDescent="0.25">
      <c r="A30" s="24" t="s">
        <v>469</v>
      </c>
      <c r="B30" s="162"/>
      <c r="C30" s="162"/>
      <c r="D30" s="162"/>
      <c r="E30" s="161"/>
      <c r="F30" s="161"/>
      <c r="G30" s="161"/>
      <c r="H30" s="161"/>
      <c r="I30" s="161"/>
      <c r="J30" s="161"/>
      <c r="K30" s="161"/>
      <c r="L30" s="161"/>
    </row>
    <row r="31" spans="1:12" ht="15" customHeight="1" x14ac:dyDescent="0.25">
      <c r="A31" s="24" t="s">
        <v>470</v>
      </c>
      <c r="B31" s="162"/>
      <c r="C31" s="162"/>
      <c r="D31" s="162"/>
      <c r="E31" s="161"/>
      <c r="F31" s="161"/>
      <c r="G31" s="161"/>
      <c r="H31" s="161"/>
      <c r="I31" s="161"/>
      <c r="J31" s="161"/>
      <c r="K31" s="161"/>
      <c r="L31" s="161"/>
    </row>
    <row r="32" spans="1:12" ht="22.5" customHeight="1" x14ac:dyDescent="0.2">
      <c r="A32" s="35" t="s">
        <v>471</v>
      </c>
      <c r="B32" s="4"/>
      <c r="C32" s="4"/>
      <c r="D32" s="4"/>
      <c r="E32" s="5"/>
      <c r="F32" s="5"/>
      <c r="G32" s="5"/>
      <c r="H32" s="5"/>
      <c r="I32" s="5"/>
      <c r="J32" s="5"/>
      <c r="K32" s="5"/>
      <c r="L32" s="5"/>
    </row>
    <row r="33" spans="1:12" ht="22.5" customHeight="1" x14ac:dyDescent="0.2">
      <c r="A33" s="35"/>
      <c r="B33" s="43" t="s">
        <v>472</v>
      </c>
      <c r="C33" s="4"/>
      <c r="D33" s="4"/>
      <c r="E33" s="5"/>
      <c r="F33" s="5"/>
      <c r="G33" s="5"/>
      <c r="H33" s="5"/>
      <c r="I33" s="5"/>
      <c r="J33" s="5"/>
      <c r="K33" s="5"/>
      <c r="L33" s="5"/>
    </row>
    <row r="34" spans="1:12" ht="15.75" customHeight="1" x14ac:dyDescent="0.2">
      <c r="A34" s="24"/>
      <c r="B34" s="43" t="s">
        <v>473</v>
      </c>
      <c r="C34" s="24"/>
      <c r="D34" s="24"/>
      <c r="E34" s="65"/>
      <c r="F34" s="65"/>
      <c r="G34" s="65"/>
      <c r="H34" s="65"/>
      <c r="I34" s="65"/>
      <c r="J34" s="65"/>
      <c r="K34" s="65"/>
      <c r="L34" s="65"/>
    </row>
    <row r="35" spans="1:12" ht="24" customHeight="1" x14ac:dyDescent="0.2">
      <c r="A35" s="163"/>
      <c r="B35" s="331" t="str">
        <f>IF('Patient Information'!B7="","",'Patient Information'!B7)</f>
        <v/>
      </c>
      <c r="C35" s="163"/>
      <c r="D35" s="163"/>
      <c r="F35" s="24"/>
      <c r="G35" s="24"/>
      <c r="H35" s="24"/>
      <c r="I35" s="24"/>
    </row>
    <row r="36" spans="1:12" ht="30" customHeight="1" x14ac:dyDescent="0.2">
      <c r="A36" s="24" t="s">
        <v>474</v>
      </c>
      <c r="B36" s="331"/>
      <c r="C36" s="163"/>
      <c r="D36" s="163"/>
      <c r="F36" s="24"/>
      <c r="G36" s="24"/>
      <c r="H36" s="24"/>
      <c r="I36" s="24"/>
    </row>
    <row r="37" spans="1:12" ht="37.5" customHeight="1" x14ac:dyDescent="0.2">
      <c r="A37" s="35" t="s">
        <v>475</v>
      </c>
      <c r="B37" s="24"/>
      <c r="C37" s="24"/>
      <c r="D37" s="24"/>
      <c r="E37" s="65"/>
      <c r="F37" s="65"/>
      <c r="G37" s="65"/>
      <c r="H37" s="65"/>
      <c r="I37" s="65"/>
      <c r="J37" s="65"/>
      <c r="K37" s="65"/>
      <c r="L37" s="65"/>
    </row>
    <row r="38" spans="1:12" ht="15.75" customHeight="1" x14ac:dyDescent="0.2">
      <c r="A38" s="35"/>
      <c r="B38" s="43" t="s">
        <v>476</v>
      </c>
      <c r="C38" s="24"/>
      <c r="D38" s="24"/>
      <c r="E38" s="65"/>
      <c r="F38" s="65"/>
      <c r="G38" s="65"/>
      <c r="H38" s="65"/>
      <c r="I38" s="65"/>
      <c r="J38" s="65"/>
      <c r="K38" s="65"/>
      <c r="L38" s="65"/>
    </row>
    <row r="39" spans="1:12" ht="15.75" customHeight="1" x14ac:dyDescent="0.2">
      <c r="A39" s="35"/>
      <c r="B39" s="43" t="s">
        <v>477</v>
      </c>
      <c r="C39" s="24"/>
      <c r="D39" s="24"/>
      <c r="E39" s="65"/>
      <c r="F39" s="65"/>
      <c r="G39" s="65"/>
      <c r="H39" s="65"/>
      <c r="I39" s="65"/>
      <c r="J39" s="65"/>
      <c r="K39" s="65"/>
      <c r="L39" s="65"/>
    </row>
    <row r="40" spans="1:12" ht="15.75" customHeight="1" x14ac:dyDescent="0.2">
      <c r="A40" s="65"/>
      <c r="B40" s="63" t="s">
        <v>478</v>
      </c>
      <c r="C40" s="65"/>
      <c r="D40" s="65"/>
    </row>
    <row r="41" spans="1:12" ht="37.5" customHeight="1" x14ac:dyDescent="0.2">
      <c r="A41" s="24" t="s">
        <v>479</v>
      </c>
      <c r="B41" s="63"/>
      <c r="C41" s="65"/>
      <c r="D41" s="65"/>
    </row>
    <row r="42" spans="1:12" ht="15" customHeight="1" x14ac:dyDescent="0.2">
      <c r="A42" s="24" t="s">
        <v>480</v>
      </c>
      <c r="B42" s="63"/>
      <c r="C42" s="65"/>
      <c r="D42" s="65"/>
    </row>
    <row r="43" spans="1:12" ht="15" customHeight="1" x14ac:dyDescent="0.2">
      <c r="A43" s="24" t="s">
        <v>481</v>
      </c>
      <c r="B43" s="63"/>
      <c r="C43" s="65"/>
      <c r="D43" s="65"/>
    </row>
    <row r="44" spans="1:12" ht="15" customHeight="1" x14ac:dyDescent="0.2">
      <c r="A44" s="24" t="s">
        <v>482</v>
      </c>
      <c r="B44" s="63"/>
      <c r="C44" s="65"/>
      <c r="D44" s="65"/>
    </row>
    <row r="45" spans="1:12" ht="15" customHeight="1" x14ac:dyDescent="0.25">
      <c r="A45" s="24" t="s">
        <v>483</v>
      </c>
      <c r="B45" s="24"/>
      <c r="C45" s="24"/>
      <c r="D45" s="24"/>
      <c r="E45" s="332"/>
      <c r="F45" s="332"/>
      <c r="G45" s="332"/>
      <c r="H45" s="332"/>
      <c r="I45" s="332"/>
      <c r="J45" s="332"/>
      <c r="K45" s="332"/>
      <c r="L45" s="332"/>
    </row>
    <row r="46" spans="1:12" ht="104.25" customHeight="1" x14ac:dyDescent="0.2">
      <c r="B46" s="7" t="s">
        <v>484</v>
      </c>
      <c r="C46" s="145"/>
      <c r="D46" s="145"/>
      <c r="E46" s="145"/>
      <c r="F46" s="145"/>
      <c r="G46" s="145"/>
      <c r="H46" s="145"/>
      <c r="I46" s="145"/>
      <c r="J46" s="145"/>
      <c r="K46" s="145"/>
      <c r="L46" s="145"/>
    </row>
    <row r="47" spans="1:12" ht="30" customHeight="1" x14ac:dyDescent="0.2">
      <c r="A47" s="24" t="s">
        <v>485</v>
      </c>
      <c r="B47" s="7"/>
      <c r="C47" s="145"/>
      <c r="D47" s="145"/>
      <c r="E47" s="145"/>
      <c r="F47" s="145"/>
      <c r="G47" s="145"/>
      <c r="H47" s="145"/>
      <c r="I47" s="145"/>
      <c r="J47" s="145"/>
      <c r="K47" s="145"/>
      <c r="L47" s="145"/>
    </row>
    <row r="48" spans="1:12" ht="15.75" customHeight="1" x14ac:dyDescent="0.2">
      <c r="A48" s="24" t="s">
        <v>486</v>
      </c>
      <c r="B48" s="7"/>
      <c r="C48" s="145"/>
      <c r="D48" s="145"/>
      <c r="E48" s="145"/>
      <c r="F48" s="145"/>
      <c r="G48" s="145"/>
      <c r="H48" s="145"/>
      <c r="I48" s="145"/>
      <c r="J48" s="145"/>
      <c r="K48" s="145"/>
      <c r="L48" s="145"/>
    </row>
    <row r="49" spans="1:14" ht="15.75" customHeight="1" x14ac:dyDescent="0.2">
      <c r="A49" s="24" t="s">
        <v>487</v>
      </c>
      <c r="B49" s="7"/>
      <c r="C49" s="145"/>
      <c r="D49" s="145"/>
      <c r="E49" s="145"/>
      <c r="F49" s="145"/>
      <c r="G49" s="145"/>
      <c r="H49" s="145"/>
      <c r="I49" s="145"/>
      <c r="J49" s="145"/>
      <c r="K49" s="145"/>
      <c r="L49" s="145"/>
    </row>
    <row r="50" spans="1:14" ht="30" customHeight="1" x14ac:dyDescent="0.25">
      <c r="A50" s="35" t="s">
        <v>488</v>
      </c>
      <c r="B50" s="4"/>
      <c r="C50" s="4"/>
      <c r="D50" s="4"/>
      <c r="E50" s="332"/>
      <c r="F50" s="332"/>
      <c r="G50" s="332"/>
      <c r="H50" s="332"/>
      <c r="I50" s="332"/>
      <c r="J50" s="332"/>
      <c r="K50" s="332"/>
      <c r="L50" s="332"/>
    </row>
    <row r="51" spans="1:14" ht="33" customHeight="1" x14ac:dyDescent="0.25">
      <c r="B51" s="164" t="s">
        <v>489</v>
      </c>
      <c r="C51" s="165">
        <f>Application!K38</f>
        <v>0</v>
      </c>
      <c r="D51" s="165"/>
      <c r="E51" s="166"/>
      <c r="F51" s="166"/>
      <c r="H51" s="63"/>
      <c r="I51" s="332"/>
      <c r="J51" s="332"/>
      <c r="K51" s="332"/>
      <c r="L51" s="332"/>
    </row>
    <row r="52" spans="1:14" ht="27.75" customHeight="1" x14ac:dyDescent="0.25">
      <c r="A52" s="167" t="s">
        <v>490</v>
      </c>
      <c r="B52" s="167"/>
      <c r="C52" s="167"/>
      <c r="D52" s="167"/>
      <c r="E52" s="167"/>
      <c r="F52" s="167"/>
      <c r="G52" s="167"/>
      <c r="H52" s="167"/>
      <c r="I52" s="167"/>
      <c r="J52" s="167"/>
      <c r="K52" s="167"/>
      <c r="L52" s="167"/>
    </row>
    <row r="53" spans="1:14" ht="33" customHeight="1" x14ac:dyDescent="0.25">
      <c r="A53" s="333"/>
      <c r="B53" s="168" t="s">
        <v>491</v>
      </c>
      <c r="C53" s="169" t="s">
        <v>492</v>
      </c>
      <c r="D53" s="363"/>
      <c r="G53" s="170"/>
      <c r="H53" s="170"/>
      <c r="I53" s="170"/>
      <c r="L53" s="171"/>
      <c r="M53" s="171"/>
      <c r="N53" s="332"/>
    </row>
    <row r="54" spans="1:14" ht="18" customHeight="1" x14ac:dyDescent="0.25">
      <c r="A54" s="333"/>
      <c r="B54" s="172" t="s">
        <v>394</v>
      </c>
      <c r="C54" s="173" t="str">
        <f>IF($C$3="","",HLOOKUP($C$3,$E$4:$O$15,2,FALSE))</f>
        <v/>
      </c>
      <c r="D54" s="563"/>
      <c r="G54" s="4"/>
      <c r="H54" s="4"/>
      <c r="I54" s="4"/>
      <c r="L54" s="174"/>
      <c r="M54" s="174"/>
      <c r="N54" s="332"/>
    </row>
    <row r="55" spans="1:14" ht="18" customHeight="1" x14ac:dyDescent="0.25">
      <c r="A55" s="333"/>
      <c r="B55" s="172" t="s">
        <v>493</v>
      </c>
      <c r="C55" s="173" t="str">
        <f>IF($C$3="","",HLOOKUP($C$3,$E$4:$O$15,3,FALSE))</f>
        <v/>
      </c>
      <c r="D55" s="563"/>
      <c r="G55" s="4"/>
      <c r="H55" s="4"/>
      <c r="I55" s="4"/>
      <c r="L55" s="174"/>
      <c r="M55" s="174"/>
      <c r="N55" s="332"/>
    </row>
    <row r="56" spans="1:14" ht="18" customHeight="1" x14ac:dyDescent="0.25">
      <c r="A56" s="333"/>
      <c r="B56" s="172" t="s">
        <v>494</v>
      </c>
      <c r="C56" s="173" t="str">
        <f>IF($C$3="","",HLOOKUP($C$3,$E$4:$O$15,4,FALSE))</f>
        <v/>
      </c>
      <c r="D56" s="563"/>
      <c r="G56" s="4"/>
      <c r="H56" s="4"/>
      <c r="I56" s="4"/>
      <c r="L56" s="174"/>
      <c r="M56" s="174"/>
    </row>
    <row r="57" spans="1:14" ht="18" customHeight="1" x14ac:dyDescent="0.25">
      <c r="A57" s="333"/>
      <c r="B57" s="172" t="s">
        <v>495</v>
      </c>
      <c r="C57" s="173" t="str">
        <f>IF($C$3="","",HLOOKUP($C$3,$E$4:$O$15,5,FALSE))</f>
        <v/>
      </c>
      <c r="D57" s="563"/>
      <c r="G57" s="4"/>
      <c r="H57" s="4"/>
      <c r="I57" s="4"/>
      <c r="L57" s="174"/>
      <c r="M57" s="174"/>
    </row>
    <row r="58" spans="1:14" ht="18" customHeight="1" x14ac:dyDescent="0.25">
      <c r="A58" s="333"/>
      <c r="B58" s="172" t="s">
        <v>402</v>
      </c>
      <c r="C58" s="173" t="str">
        <f>IF($C$3="","",HLOOKUP($C$3,$E$4:$O$15,6,FALSE))</f>
        <v/>
      </c>
      <c r="D58" s="563"/>
      <c r="G58" s="4"/>
      <c r="H58" s="4"/>
      <c r="I58" s="4"/>
      <c r="L58" s="174"/>
      <c r="M58" s="174"/>
    </row>
    <row r="59" spans="1:14" ht="18" customHeight="1" x14ac:dyDescent="0.25">
      <c r="A59" s="333"/>
      <c r="B59" s="172" t="s">
        <v>496</v>
      </c>
      <c r="C59" s="173" t="str">
        <f>IF($C$3="","",HLOOKUP($C$3,$E$4:$O$15,7,FALSE))</f>
        <v/>
      </c>
      <c r="D59" s="563"/>
      <c r="G59" s="4"/>
      <c r="H59" s="4"/>
      <c r="I59" s="4"/>
      <c r="L59" s="174"/>
      <c r="M59" s="174"/>
    </row>
    <row r="60" spans="1:14" ht="18" customHeight="1" x14ac:dyDescent="0.25">
      <c r="A60" s="333"/>
      <c r="B60" s="172" t="s">
        <v>497</v>
      </c>
      <c r="C60" s="173" t="str">
        <f>IF($C$3="","",HLOOKUP($C$3,$E$4:$O$15,8,FALSE))</f>
        <v/>
      </c>
      <c r="D60" s="563"/>
      <c r="G60" s="4"/>
      <c r="H60" s="4"/>
      <c r="I60" s="4"/>
      <c r="L60" s="174"/>
      <c r="M60" s="174"/>
    </row>
    <row r="61" spans="1:14" ht="18" customHeight="1" x14ac:dyDescent="0.25">
      <c r="A61" s="333"/>
      <c r="B61" s="172" t="s">
        <v>498</v>
      </c>
      <c r="C61" s="173" t="str">
        <f>IF($C$3="","",HLOOKUP($C$3,$E$4:$O$15,9,FALSE))</f>
        <v/>
      </c>
      <c r="D61" s="563"/>
      <c r="G61" s="4"/>
      <c r="H61" s="4"/>
      <c r="I61" s="4"/>
      <c r="L61" s="174"/>
      <c r="M61" s="174"/>
    </row>
    <row r="62" spans="1:14" ht="18" customHeight="1" x14ac:dyDescent="0.25">
      <c r="A62" s="333"/>
      <c r="B62" s="172" t="s">
        <v>397</v>
      </c>
      <c r="C62" s="173" t="str">
        <f>IF($C$3="","",HLOOKUP($C$3,$E$4:$O$15,10,FALSE))</f>
        <v/>
      </c>
      <c r="D62" s="563"/>
      <c r="G62" s="4"/>
      <c r="H62" s="4"/>
      <c r="I62" s="4"/>
      <c r="L62" s="174"/>
      <c r="M62" s="174"/>
    </row>
    <row r="63" spans="1:14" ht="18" customHeight="1" x14ac:dyDescent="0.25">
      <c r="A63" s="333"/>
      <c r="B63" s="172" t="s">
        <v>499</v>
      </c>
      <c r="C63" s="173" t="str">
        <f>IF($C$3="","",HLOOKUP($C$3,$E$4:$O$15,11,FALSE))</f>
        <v/>
      </c>
      <c r="D63" s="563"/>
      <c r="G63" s="4"/>
      <c r="H63" s="4"/>
      <c r="I63" s="4"/>
      <c r="L63" s="174"/>
      <c r="M63" s="174"/>
    </row>
    <row r="64" spans="1:14" ht="18" customHeight="1" x14ac:dyDescent="0.25">
      <c r="A64" s="333"/>
      <c r="B64" s="172" t="s">
        <v>500</v>
      </c>
      <c r="C64" s="173" t="str">
        <f>IF($C$3="","",HLOOKUP($C$3,$E$4:$O$15,12,FALSE))</f>
        <v/>
      </c>
      <c r="D64" s="563"/>
      <c r="G64" s="4"/>
      <c r="H64" s="4"/>
      <c r="I64" s="4"/>
      <c r="L64" s="174"/>
      <c r="M64" s="174"/>
    </row>
    <row r="65" spans="1:13" ht="30" customHeight="1" x14ac:dyDescent="0.2">
      <c r="A65" s="24" t="s">
        <v>501</v>
      </c>
      <c r="B65" s="175"/>
      <c r="C65" s="176"/>
      <c r="D65" s="176"/>
      <c r="G65" s="4"/>
      <c r="H65" s="4"/>
      <c r="I65" s="4"/>
      <c r="L65" s="174"/>
      <c r="M65" s="174"/>
    </row>
    <row r="66" spans="1:13" ht="15.75" customHeight="1" x14ac:dyDescent="0.2">
      <c r="A66" s="24" t="s">
        <v>502</v>
      </c>
      <c r="B66" s="175"/>
      <c r="C66" s="176"/>
      <c r="D66" s="176"/>
      <c r="G66" s="4"/>
      <c r="H66" s="4"/>
      <c r="I66" s="4"/>
      <c r="L66" s="174"/>
      <c r="M66" s="174"/>
    </row>
    <row r="67" spans="1:13" ht="30" customHeight="1" x14ac:dyDescent="0.2">
      <c r="A67" s="24" t="s">
        <v>503</v>
      </c>
      <c r="B67" s="65"/>
      <c r="C67" s="65"/>
      <c r="D67" s="65"/>
      <c r="E67" s="65"/>
      <c r="F67" s="65"/>
      <c r="G67" s="65"/>
      <c r="H67" s="65"/>
      <c r="I67" s="65"/>
      <c r="J67" s="65"/>
      <c r="K67" s="65"/>
      <c r="L67" s="65"/>
    </row>
    <row r="68" spans="1:13" ht="15.75" customHeight="1" x14ac:dyDescent="0.2">
      <c r="A68" s="24" t="s">
        <v>504</v>
      </c>
    </row>
    <row r="69" spans="1:13" ht="15.75" customHeight="1" x14ac:dyDescent="0.2">
      <c r="A69" s="24" t="s">
        <v>505</v>
      </c>
    </row>
    <row r="70" spans="1:13" ht="15.75" customHeight="1" x14ac:dyDescent="0.2">
      <c r="A70" s="24" t="s">
        <v>506</v>
      </c>
    </row>
    <row r="71" spans="1:13" ht="15.75" customHeight="1" x14ac:dyDescent="0.2">
      <c r="A71" s="24" t="s">
        <v>507</v>
      </c>
    </row>
    <row r="72" spans="1:13" ht="15.75" customHeight="1" x14ac:dyDescent="0.2"/>
  </sheetData>
  <sheetProtection algorithmName="SHA-512" hashValue="SnhM3Ory36aBmmYrsannwl8Vwqvky9b722G/wd2/m9WiMaxdeYJivPLwE0VYls5eCUHsmJmL74PatwXgKjKRAA==" saltValue="bWPmQjB4DPoCTUA5W91nJw==" spinCount="100000" sheet="1" selectLockedCells="1"/>
  <dataValidations count="1">
    <dataValidation type="list" allowBlank="1" showErrorMessage="1" sqref="C3" xr:uid="{00000000-0002-0000-0700-000000000000}">
      <formula1>$E$4:$O$4</formula1>
    </dataValidation>
  </dataValidations>
  <pageMargins left="0.7" right="0.7" top="0.75" bottom="0.75" header="0" footer="0"/>
  <pageSetup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Z13"/>
  <sheetViews>
    <sheetView showGridLines="0" showRowColHeaders="0" zoomScaleNormal="100" workbookViewId="0">
      <selection activeCell="B3" sqref="B3"/>
    </sheetView>
  </sheetViews>
  <sheetFormatPr defaultColWidth="12.625" defaultRowHeight="15" customHeight="1" x14ac:dyDescent="0.2"/>
  <cols>
    <col min="1" max="1" width="2.625" customWidth="1"/>
    <col min="2" max="2" width="6.125" customWidth="1"/>
    <col min="3" max="3" width="20.625" customWidth="1"/>
    <col min="4" max="4" width="11.125" customWidth="1"/>
    <col min="5" max="5" width="11.875" customWidth="1"/>
    <col min="6" max="6" width="5" customWidth="1"/>
    <col min="7" max="7" width="10.375" customWidth="1"/>
    <col min="8" max="8" width="12.25" customWidth="1"/>
    <col min="9" max="9" width="1.75" customWidth="1"/>
    <col min="10" max="26" width="8" customWidth="1"/>
  </cols>
  <sheetData>
    <row r="1" spans="1:26" ht="14.25" customHeight="1" x14ac:dyDescent="0.2">
      <c r="A1" s="177"/>
      <c r="B1" s="177"/>
      <c r="C1" s="177"/>
      <c r="D1" s="178" t="s">
        <v>508</v>
      </c>
      <c r="E1" s="177"/>
      <c r="F1" s="177"/>
      <c r="G1" s="177"/>
      <c r="H1" s="177"/>
      <c r="I1" s="177"/>
      <c r="J1" s="145"/>
      <c r="K1" s="145"/>
      <c r="L1" s="145"/>
      <c r="M1" s="145"/>
      <c r="N1" s="145"/>
      <c r="O1" s="145"/>
      <c r="P1" s="145"/>
      <c r="Q1" s="145"/>
      <c r="R1" s="145"/>
      <c r="S1" s="145"/>
      <c r="T1" s="145"/>
      <c r="U1" s="145"/>
      <c r="V1" s="145"/>
      <c r="W1" s="145"/>
      <c r="X1" s="145"/>
      <c r="Y1" s="145"/>
      <c r="Z1" s="145"/>
    </row>
    <row r="2" spans="1:26" ht="14.25" customHeight="1" x14ac:dyDescent="0.2">
      <c r="A2" s="177"/>
      <c r="B2" s="177"/>
      <c r="C2" s="177"/>
      <c r="D2" s="178" t="s">
        <v>118</v>
      </c>
      <c r="E2" s="177"/>
      <c r="F2" s="177"/>
      <c r="G2" s="177"/>
      <c r="H2" s="177"/>
      <c r="I2" s="177"/>
      <c r="J2" s="145"/>
      <c r="K2" s="145"/>
      <c r="L2" s="145"/>
      <c r="M2" s="145"/>
      <c r="N2" s="145"/>
      <c r="O2" s="145"/>
      <c r="P2" s="145"/>
      <c r="Q2" s="145"/>
      <c r="R2" s="145"/>
      <c r="S2" s="145"/>
      <c r="T2" s="145"/>
      <c r="U2" s="145"/>
      <c r="V2" s="145"/>
      <c r="W2" s="145"/>
      <c r="X2" s="145"/>
      <c r="Y2" s="145"/>
      <c r="Z2" s="145"/>
    </row>
    <row r="3" spans="1:26" ht="14.25" customHeight="1" x14ac:dyDescent="0.2">
      <c r="A3" s="148" t="s">
        <v>509</v>
      </c>
      <c r="B3" s="491"/>
      <c r="C3" s="146"/>
      <c r="D3" s="179" t="s">
        <v>510</v>
      </c>
      <c r="E3" s="145"/>
      <c r="F3" s="145"/>
      <c r="G3" s="145"/>
      <c r="H3" s="145"/>
      <c r="I3" s="145"/>
      <c r="J3" s="145"/>
      <c r="K3" s="145"/>
      <c r="L3" s="145"/>
      <c r="M3" s="145"/>
      <c r="N3" s="145"/>
      <c r="O3" s="145"/>
      <c r="P3" s="145"/>
      <c r="Q3" s="145"/>
      <c r="R3" s="145"/>
      <c r="S3" s="145"/>
      <c r="T3" s="145"/>
      <c r="U3" s="145"/>
      <c r="V3" s="145"/>
      <c r="W3" s="145"/>
      <c r="X3" s="145"/>
      <c r="Y3" s="145"/>
      <c r="Z3" s="145"/>
    </row>
    <row r="4" spans="1:26" ht="14.25" customHeight="1" x14ac:dyDescent="0.2">
      <c r="A4" s="145"/>
      <c r="B4" s="180" t="s">
        <v>511</v>
      </c>
      <c r="C4" s="145"/>
      <c r="D4" s="145"/>
      <c r="E4" s="145"/>
      <c r="F4" s="145"/>
      <c r="G4" s="145"/>
      <c r="H4" s="145"/>
      <c r="I4" s="145"/>
      <c r="J4" s="145"/>
      <c r="K4" s="145"/>
      <c r="L4" s="145"/>
      <c r="M4" s="145"/>
      <c r="N4" s="145"/>
      <c r="O4" s="145"/>
      <c r="P4" s="145"/>
      <c r="Q4" s="145"/>
      <c r="R4" s="145"/>
      <c r="S4" s="145"/>
      <c r="T4" s="145"/>
      <c r="U4" s="145"/>
      <c r="V4" s="145"/>
      <c r="W4" s="145"/>
      <c r="X4" s="145"/>
      <c r="Y4" s="145"/>
      <c r="Z4" s="145"/>
    </row>
    <row r="5" spans="1:26" ht="14.25" customHeight="1" x14ac:dyDescent="0.2">
      <c r="A5" s="145"/>
      <c r="B5" s="145"/>
      <c r="C5" s="145" t="s">
        <v>512</v>
      </c>
      <c r="D5" s="145"/>
      <c r="E5" s="145"/>
      <c r="F5" s="145"/>
      <c r="G5" s="145"/>
      <c r="H5" s="145"/>
      <c r="I5" s="145"/>
      <c r="J5" s="145"/>
      <c r="K5" s="145"/>
      <c r="L5" s="145"/>
      <c r="M5" s="145"/>
      <c r="N5" s="145"/>
      <c r="O5" s="145"/>
      <c r="P5" s="145"/>
      <c r="Q5" s="145"/>
      <c r="R5" s="145"/>
      <c r="S5" s="145"/>
      <c r="T5" s="145"/>
      <c r="U5" s="145"/>
      <c r="V5" s="145"/>
      <c r="W5" s="145"/>
      <c r="X5" s="145"/>
      <c r="Y5" s="145"/>
      <c r="Z5" s="145"/>
    </row>
    <row r="6" spans="1:26" ht="14.25" customHeight="1" x14ac:dyDescent="0.2">
      <c r="A6" s="145"/>
      <c r="B6" s="145"/>
      <c r="C6" s="145" t="s">
        <v>513</v>
      </c>
      <c r="D6" s="145"/>
      <c r="E6" s="145"/>
      <c r="F6" s="145"/>
      <c r="G6" s="145"/>
      <c r="H6" s="145"/>
      <c r="I6" s="145"/>
      <c r="J6" s="145"/>
      <c r="K6" s="145"/>
      <c r="L6" s="145"/>
      <c r="M6" s="145"/>
      <c r="N6" s="145"/>
      <c r="O6" s="145"/>
      <c r="P6" s="145"/>
      <c r="Q6" s="145"/>
      <c r="R6" s="145"/>
      <c r="S6" s="145"/>
      <c r="T6" s="145"/>
      <c r="U6" s="145"/>
      <c r="V6" s="145"/>
      <c r="W6" s="145"/>
      <c r="X6" s="145"/>
      <c r="Y6" s="145"/>
      <c r="Z6" s="145"/>
    </row>
    <row r="7" spans="1:26" ht="14.25" customHeight="1" x14ac:dyDescent="0.2">
      <c r="A7" s="145"/>
      <c r="B7" s="145"/>
      <c r="C7" s="145" t="s">
        <v>514</v>
      </c>
      <c r="D7" s="145"/>
      <c r="E7" s="145"/>
      <c r="F7" s="145"/>
      <c r="G7" s="145"/>
      <c r="H7" s="145"/>
      <c r="I7" s="145"/>
      <c r="J7" s="145"/>
      <c r="K7" s="145"/>
      <c r="L7" s="145"/>
      <c r="M7" s="145"/>
      <c r="N7" s="145"/>
      <c r="O7" s="145"/>
      <c r="P7" s="145"/>
      <c r="Q7" s="145"/>
      <c r="R7" s="145"/>
      <c r="S7" s="145"/>
      <c r="T7" s="145"/>
      <c r="U7" s="145"/>
      <c r="V7" s="145"/>
      <c r="W7" s="145"/>
      <c r="X7" s="145"/>
      <c r="Y7" s="145"/>
      <c r="Z7" s="145"/>
    </row>
    <row r="8" spans="1:26" ht="14.25" customHeight="1" x14ac:dyDescent="0.2">
      <c r="A8" s="145"/>
      <c r="B8" s="145"/>
      <c r="C8" s="145" t="s">
        <v>515</v>
      </c>
      <c r="D8" s="145"/>
      <c r="E8" s="145"/>
      <c r="F8" s="145"/>
      <c r="G8" s="145"/>
      <c r="H8" s="145"/>
      <c r="I8" s="145"/>
      <c r="J8" s="145"/>
      <c r="K8" s="145"/>
      <c r="L8" s="145"/>
      <c r="M8" s="145"/>
      <c r="N8" s="145"/>
      <c r="O8" s="145"/>
      <c r="P8" s="145"/>
      <c r="Q8" s="145"/>
      <c r="R8" s="145"/>
      <c r="S8" s="145"/>
      <c r="T8" s="145"/>
      <c r="U8" s="145"/>
      <c r="V8" s="145"/>
      <c r="W8" s="145"/>
      <c r="X8" s="145"/>
      <c r="Y8" s="145"/>
      <c r="Z8" s="145"/>
    </row>
    <row r="9" spans="1:26" ht="14.25" customHeight="1" x14ac:dyDescent="0.2">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row>
    <row r="10" spans="1:26" ht="30" customHeight="1" x14ac:dyDescent="0.2">
      <c r="A10" s="491"/>
      <c r="B10" s="491"/>
      <c r="C10" s="491"/>
      <c r="D10" s="146"/>
      <c r="E10" s="146"/>
      <c r="F10" s="146"/>
      <c r="G10" s="460" t="str">
        <f>IF('Patient Information'!B8&gt;0,'Patient Information'!B8,"")</f>
        <v/>
      </c>
      <c r="H10" s="146"/>
      <c r="I10" s="145"/>
      <c r="J10" s="145"/>
      <c r="K10" s="145"/>
      <c r="L10" s="145"/>
      <c r="M10" s="145"/>
      <c r="N10" s="145"/>
      <c r="O10" s="145"/>
      <c r="P10" s="145"/>
      <c r="Q10" s="145"/>
      <c r="R10" s="145"/>
      <c r="S10" s="145"/>
      <c r="T10" s="145"/>
      <c r="U10" s="145"/>
      <c r="V10" s="145"/>
      <c r="W10" s="145"/>
      <c r="X10" s="145"/>
      <c r="Y10" s="145"/>
      <c r="Z10" s="145"/>
    </row>
    <row r="11" spans="1:26" ht="14.25" customHeight="1" x14ac:dyDescent="0.2">
      <c r="A11" s="334" t="s">
        <v>516</v>
      </c>
      <c r="B11" s="334"/>
      <c r="C11" s="334"/>
      <c r="D11" s="334"/>
      <c r="E11" s="181"/>
      <c r="F11" s="335"/>
      <c r="G11" s="334" t="s">
        <v>242</v>
      </c>
      <c r="H11" s="181"/>
      <c r="I11" s="145"/>
      <c r="J11" s="145"/>
      <c r="K11" s="145"/>
      <c r="L11" s="145"/>
      <c r="M11" s="145"/>
      <c r="N11" s="145"/>
      <c r="O11" s="145"/>
      <c r="P11" s="145"/>
      <c r="Q11" s="145"/>
      <c r="R11" s="145"/>
      <c r="S11" s="145"/>
      <c r="T11" s="145"/>
      <c r="U11" s="145"/>
      <c r="V11" s="145"/>
      <c r="W11" s="145"/>
      <c r="X11" s="145"/>
      <c r="Y11" s="145"/>
      <c r="Z11" s="145"/>
    </row>
    <row r="12" spans="1:26" ht="14.25" customHeight="1" x14ac:dyDescent="0.2">
      <c r="A12" s="145"/>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row>
    <row r="13" spans="1:26" ht="14.25" customHeight="1" x14ac:dyDescent="0.2">
      <c r="A13" s="145"/>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row>
  </sheetData>
  <sheetProtection algorithmName="SHA-512" hashValue="WggeljxjKiw4dF6hLaGKDouzlLJk9YnfMtTlIqiiQgANxPxNCEBv4PIBHymgK/+fCUp45M2AjlLRrHZ7vbq/7w==" saltValue="h12hp6rxHRY+gZb1Krokvg==" spinCount="100000" sheet="1" selectLockedCells="1"/>
  <pageMargins left="0.7" right="0.7" top="0.75" bottom="0.75" header="0" footer="0"/>
  <pageSetup fitToHeight="0" orientation="portrait" r:id="rId1"/>
  <ignoredErrors>
    <ignoredError sqref="G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ltText="I am experiencing homelessness and I am unable to provide my Social Security Number.">
                <anchor moveWithCells="1">
                  <from>
                    <xdr:col>1</xdr:col>
                    <xdr:colOff>219075</xdr:colOff>
                    <xdr:row>4</xdr:row>
                    <xdr:rowOff>0</xdr:rowOff>
                  </from>
                  <to>
                    <xdr:col>2</xdr:col>
                    <xdr:colOff>28575</xdr:colOff>
                    <xdr:row>5</xdr:row>
                    <xdr:rowOff>28575</xdr:rowOff>
                  </to>
                </anchor>
              </controlPr>
            </control>
          </mc:Choice>
        </mc:AlternateContent>
        <mc:AlternateContent xmlns:mc="http://schemas.openxmlformats.org/markup-compatibility/2006">
          <mc:Choice Requires="x14">
            <control shapeId="6147" r:id="rId5" name="Check Box 3">
              <controlPr defaultSize="0" autoFill="0" autoLine="0" autoPict="0" altText="I am not eligible to receive a Social Security Number.">
                <anchor moveWithCells="1">
                  <from>
                    <xdr:col>1</xdr:col>
                    <xdr:colOff>219075</xdr:colOff>
                    <xdr:row>5</xdr:row>
                    <xdr:rowOff>0</xdr:rowOff>
                  </from>
                  <to>
                    <xdr:col>2</xdr:col>
                    <xdr:colOff>28575</xdr:colOff>
                    <xdr:row>6</xdr:row>
                    <xdr:rowOff>28575</xdr:rowOff>
                  </to>
                </anchor>
              </controlPr>
            </control>
          </mc:Choice>
        </mc:AlternateContent>
        <mc:AlternateContent xmlns:mc="http://schemas.openxmlformats.org/markup-compatibility/2006">
          <mc:Choice Requires="x14">
            <control shapeId="6148" r:id="rId6" name="Check Box 4">
              <controlPr defaultSize="0" autoFill="0" autoLine="0" autoPict="0" altText="I can only be issued a Social Security Number for a valid non-work reason.">
                <anchor moveWithCells="1">
                  <from>
                    <xdr:col>1</xdr:col>
                    <xdr:colOff>219075</xdr:colOff>
                    <xdr:row>6</xdr:row>
                    <xdr:rowOff>0</xdr:rowOff>
                  </from>
                  <to>
                    <xdr:col>2</xdr:col>
                    <xdr:colOff>28575</xdr:colOff>
                    <xdr:row>7</xdr:row>
                    <xdr:rowOff>28575</xdr:rowOff>
                  </to>
                </anchor>
              </controlPr>
            </control>
          </mc:Choice>
        </mc:AlternateContent>
        <mc:AlternateContent xmlns:mc="http://schemas.openxmlformats.org/markup-compatibility/2006">
          <mc:Choice Requires="x14">
            <control shapeId="6149" r:id="rId7" name="Check Box 5">
              <controlPr defaultSize="0" autoFill="0" autoLine="0" autoPict="0" altText="I hold a well-established religious objection to having a Social Security Number.">
                <anchor moveWithCells="1">
                  <from>
                    <xdr:col>1</xdr:col>
                    <xdr:colOff>219075</xdr:colOff>
                    <xdr:row>7</xdr:row>
                    <xdr:rowOff>0</xdr:rowOff>
                  </from>
                  <to>
                    <xdr:col>2</xdr:col>
                    <xdr:colOff>28575</xdr:colOff>
                    <xdr:row>8</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68"/>
  <sheetViews>
    <sheetView showGridLines="0" zoomScaleNormal="100" workbookViewId="0">
      <selection activeCell="B2" sqref="B2"/>
    </sheetView>
  </sheetViews>
  <sheetFormatPr defaultColWidth="12.625" defaultRowHeight="15" customHeight="1" x14ac:dyDescent="0.2"/>
  <cols>
    <col min="1" max="1" width="14" customWidth="1"/>
    <col min="2" max="2" width="5" customWidth="1"/>
    <col min="3" max="4" width="7.75" customWidth="1"/>
    <col min="5" max="5" width="14.625" customWidth="1"/>
    <col min="6" max="6" width="23.25" customWidth="1"/>
    <col min="7" max="7" width="7.875" customWidth="1"/>
    <col min="8" max="8" width="8.25" customWidth="1"/>
    <col min="9" max="9" width="7.75" customWidth="1"/>
    <col min="10" max="10" width="9.125" customWidth="1"/>
    <col min="11" max="26" width="7.75" customWidth="1"/>
  </cols>
  <sheetData>
    <row r="1" spans="1:10" x14ac:dyDescent="0.25">
      <c r="A1" s="184" t="s">
        <v>517</v>
      </c>
      <c r="B1" s="185">
        <v>2.2000000000000002</v>
      </c>
    </row>
    <row r="2" spans="1:10" x14ac:dyDescent="0.25">
      <c r="B2" s="336"/>
    </row>
    <row r="3" spans="1:10" ht="15.75" x14ac:dyDescent="0.25">
      <c r="A3" s="186" t="s">
        <v>323</v>
      </c>
      <c r="B3" s="186" t="s">
        <v>518</v>
      </c>
      <c r="E3" s="187" t="s">
        <v>519</v>
      </c>
      <c r="F3" s="187"/>
      <c r="G3" s="187"/>
      <c r="H3" s="187"/>
      <c r="J3" s="186" t="s">
        <v>520</v>
      </c>
    </row>
    <row r="4" spans="1:10" ht="15.75" x14ac:dyDescent="0.25">
      <c r="A4" s="186" t="s">
        <v>521</v>
      </c>
      <c r="B4" s="337" t="s">
        <v>522</v>
      </c>
      <c r="E4" s="188" t="s">
        <v>523</v>
      </c>
      <c r="F4" s="188"/>
      <c r="G4" s="188"/>
      <c r="H4" s="338"/>
      <c r="J4" s="339">
        <v>0.1</v>
      </c>
    </row>
    <row r="5" spans="1:10" x14ac:dyDescent="0.25">
      <c r="A5" s="186" t="s">
        <v>524</v>
      </c>
      <c r="B5" s="337" t="s">
        <v>525</v>
      </c>
      <c r="J5" s="339">
        <v>0.09</v>
      </c>
    </row>
    <row r="6" spans="1:10" x14ac:dyDescent="0.25">
      <c r="A6" s="186" t="s">
        <v>526</v>
      </c>
      <c r="B6" s="337" t="s">
        <v>527</v>
      </c>
      <c r="E6" s="186" t="s">
        <v>528</v>
      </c>
      <c r="F6" s="340" t="s">
        <v>529</v>
      </c>
      <c r="G6" s="341" t="s">
        <v>530</v>
      </c>
      <c r="H6" s="341">
        <v>2.5</v>
      </c>
      <c r="J6" s="339">
        <v>0.08</v>
      </c>
    </row>
    <row r="7" spans="1:10" x14ac:dyDescent="0.25">
      <c r="A7" s="186" t="s">
        <v>531</v>
      </c>
      <c r="B7" s="337" t="s">
        <v>532</v>
      </c>
      <c r="E7" s="186" t="s">
        <v>135</v>
      </c>
      <c r="F7" s="340">
        <v>1</v>
      </c>
      <c r="G7" s="580">
        <v>15060</v>
      </c>
      <c r="H7" s="342">
        <f>G7*2.5</f>
        <v>37650</v>
      </c>
      <c r="J7" s="339">
        <v>7.0000000000000007E-2</v>
      </c>
    </row>
    <row r="8" spans="1:10" x14ac:dyDescent="0.25">
      <c r="A8" s="186" t="s">
        <v>533</v>
      </c>
      <c r="B8" s="337" t="s">
        <v>534</v>
      </c>
      <c r="E8" s="186" t="s">
        <v>535</v>
      </c>
      <c r="F8" s="340">
        <v>2</v>
      </c>
      <c r="G8" s="580">
        <v>20440</v>
      </c>
      <c r="H8" s="342">
        <f t="shared" ref="H8:H21" si="0">G8*2.5</f>
        <v>51100</v>
      </c>
      <c r="J8" s="339">
        <v>0.06</v>
      </c>
    </row>
    <row r="9" spans="1:10" x14ac:dyDescent="0.25">
      <c r="A9" s="186" t="s">
        <v>536</v>
      </c>
      <c r="B9" s="337" t="s">
        <v>537</v>
      </c>
      <c r="F9" s="340">
        <v>3</v>
      </c>
      <c r="G9" s="580">
        <v>25820</v>
      </c>
      <c r="H9" s="342">
        <f t="shared" si="0"/>
        <v>64550</v>
      </c>
      <c r="J9" s="339">
        <v>0.05</v>
      </c>
    </row>
    <row r="10" spans="1:10" x14ac:dyDescent="0.25">
      <c r="A10" s="186" t="s">
        <v>538</v>
      </c>
      <c r="B10" s="337" t="s">
        <v>539</v>
      </c>
      <c r="F10" s="340">
        <v>4</v>
      </c>
      <c r="G10" s="580">
        <v>31200</v>
      </c>
      <c r="H10" s="342">
        <f t="shared" si="0"/>
        <v>78000</v>
      </c>
      <c r="J10" s="339">
        <v>0.04</v>
      </c>
    </row>
    <row r="11" spans="1:10" x14ac:dyDescent="0.25">
      <c r="A11" s="186" t="s">
        <v>540</v>
      </c>
      <c r="B11" s="337" t="s">
        <v>541</v>
      </c>
      <c r="F11" s="340">
        <v>5</v>
      </c>
      <c r="G11" s="580">
        <v>36580</v>
      </c>
      <c r="H11" s="342">
        <f t="shared" si="0"/>
        <v>91450</v>
      </c>
      <c r="J11" s="339">
        <v>0.03</v>
      </c>
    </row>
    <row r="12" spans="1:10" x14ac:dyDescent="0.25">
      <c r="A12" s="186" t="s">
        <v>542</v>
      </c>
      <c r="B12" s="337" t="s">
        <v>543</v>
      </c>
      <c r="F12" s="340">
        <v>6</v>
      </c>
      <c r="G12" s="580">
        <v>41960</v>
      </c>
      <c r="H12" s="342">
        <f t="shared" si="0"/>
        <v>104900</v>
      </c>
      <c r="J12" s="339">
        <v>0.02</v>
      </c>
    </row>
    <row r="13" spans="1:10" x14ac:dyDescent="0.25">
      <c r="A13" s="186" t="s">
        <v>544</v>
      </c>
      <c r="B13" s="337" t="s">
        <v>545</v>
      </c>
      <c r="F13" s="340">
        <v>7</v>
      </c>
      <c r="G13" s="580">
        <v>47340</v>
      </c>
      <c r="H13" s="342">
        <f t="shared" si="0"/>
        <v>118350</v>
      </c>
      <c r="J13" s="339">
        <v>0.01</v>
      </c>
    </row>
    <row r="14" spans="1:10" x14ac:dyDescent="0.25">
      <c r="A14" s="186" t="s">
        <v>546</v>
      </c>
      <c r="B14" s="337" t="s">
        <v>547</v>
      </c>
      <c r="F14" s="340">
        <v>8</v>
      </c>
      <c r="G14" s="580">
        <v>52720</v>
      </c>
      <c r="H14" s="342">
        <f t="shared" si="0"/>
        <v>131800</v>
      </c>
    </row>
    <row r="15" spans="1:10" x14ac:dyDescent="0.25">
      <c r="A15" s="186" t="s">
        <v>548</v>
      </c>
      <c r="B15" s="337" t="s">
        <v>549</v>
      </c>
      <c r="F15" s="340">
        <v>9</v>
      </c>
      <c r="G15" s="580">
        <v>58100</v>
      </c>
      <c r="H15" s="342">
        <f t="shared" si="0"/>
        <v>145250</v>
      </c>
    </row>
    <row r="16" spans="1:10" x14ac:dyDescent="0.25">
      <c r="A16" s="186" t="s">
        <v>550</v>
      </c>
      <c r="B16" s="337" t="s">
        <v>551</v>
      </c>
      <c r="F16" s="340">
        <v>10</v>
      </c>
      <c r="G16" s="580">
        <v>63480</v>
      </c>
      <c r="H16" s="342">
        <f t="shared" si="0"/>
        <v>158700</v>
      </c>
      <c r="J16" s="189"/>
    </row>
    <row r="17" spans="1:10" x14ac:dyDescent="0.25">
      <c r="A17" s="186" t="s">
        <v>552</v>
      </c>
      <c r="B17" s="337" t="s">
        <v>553</v>
      </c>
      <c r="F17" s="340">
        <v>11</v>
      </c>
      <c r="G17" s="580">
        <v>68860</v>
      </c>
      <c r="H17" s="342">
        <f t="shared" si="0"/>
        <v>172150</v>
      </c>
      <c r="J17" s="189"/>
    </row>
    <row r="18" spans="1:10" x14ac:dyDescent="0.25">
      <c r="A18" s="186" t="s">
        <v>554</v>
      </c>
      <c r="B18" s="337" t="s">
        <v>555</v>
      </c>
      <c r="F18" s="340">
        <v>12</v>
      </c>
      <c r="G18" s="580">
        <v>74240</v>
      </c>
      <c r="H18" s="342">
        <f t="shared" si="0"/>
        <v>185600</v>
      </c>
      <c r="I18" s="190"/>
      <c r="J18" s="189"/>
    </row>
    <row r="19" spans="1:10" x14ac:dyDescent="0.25">
      <c r="A19" s="186" t="s">
        <v>556</v>
      </c>
      <c r="B19" s="337" t="s">
        <v>557</v>
      </c>
      <c r="F19" s="340">
        <v>13</v>
      </c>
      <c r="G19" s="580">
        <v>79620</v>
      </c>
      <c r="H19" s="342">
        <f t="shared" si="0"/>
        <v>199050</v>
      </c>
      <c r="I19" s="190"/>
      <c r="J19" s="189"/>
    </row>
    <row r="20" spans="1:10" x14ac:dyDescent="0.25">
      <c r="A20" s="186" t="s">
        <v>558</v>
      </c>
      <c r="B20" s="337" t="s">
        <v>559</v>
      </c>
      <c r="F20" s="340">
        <v>14</v>
      </c>
      <c r="G20" s="580">
        <v>85000</v>
      </c>
      <c r="H20" s="342">
        <f t="shared" si="0"/>
        <v>212500</v>
      </c>
      <c r="I20" s="190"/>
      <c r="J20" s="189"/>
    </row>
    <row r="21" spans="1:10" ht="15.75" customHeight="1" x14ac:dyDescent="0.25">
      <c r="A21" s="186" t="s">
        <v>560</v>
      </c>
      <c r="B21" s="337" t="s">
        <v>561</v>
      </c>
      <c r="F21" s="340">
        <v>15</v>
      </c>
      <c r="G21" s="580">
        <v>90380</v>
      </c>
      <c r="H21" s="342">
        <f t="shared" si="0"/>
        <v>225950</v>
      </c>
      <c r="I21" s="190"/>
      <c r="J21" s="189"/>
    </row>
    <row r="22" spans="1:10" ht="15.75" customHeight="1" x14ac:dyDescent="0.25">
      <c r="A22" s="186" t="s">
        <v>562</v>
      </c>
      <c r="B22" s="337" t="s">
        <v>563</v>
      </c>
      <c r="F22" s="343"/>
      <c r="G22" s="344"/>
      <c r="I22" s="190"/>
      <c r="J22" s="189"/>
    </row>
    <row r="23" spans="1:10" ht="15.75" customHeight="1" x14ac:dyDescent="0.25">
      <c r="A23" s="186" t="s">
        <v>564</v>
      </c>
      <c r="B23" s="337" t="s">
        <v>565</v>
      </c>
      <c r="E23" s="186" t="s">
        <v>566</v>
      </c>
      <c r="F23" s="343"/>
      <c r="G23" s="345"/>
      <c r="I23" s="190"/>
      <c r="J23" s="189"/>
    </row>
    <row r="24" spans="1:10" ht="15.75" customHeight="1" x14ac:dyDescent="0.25">
      <c r="A24" s="186" t="s">
        <v>567</v>
      </c>
      <c r="B24" s="337" t="s">
        <v>568</v>
      </c>
      <c r="F24" s="24" t="s">
        <v>569</v>
      </c>
      <c r="G24" s="346"/>
      <c r="I24" s="190"/>
    </row>
    <row r="25" spans="1:10" ht="15.75" customHeight="1" x14ac:dyDescent="0.25">
      <c r="A25" s="186" t="s">
        <v>570</v>
      </c>
      <c r="B25" s="337" t="s">
        <v>571</v>
      </c>
      <c r="F25" s="24" t="s">
        <v>220</v>
      </c>
      <c r="G25" s="346"/>
      <c r="I25" s="190"/>
    </row>
    <row r="26" spans="1:10" ht="15.75" customHeight="1" x14ac:dyDescent="0.25">
      <c r="A26" s="186" t="s">
        <v>572</v>
      </c>
      <c r="B26" s="337" t="s">
        <v>573</v>
      </c>
      <c r="F26" s="24" t="s">
        <v>574</v>
      </c>
      <c r="I26" s="190"/>
    </row>
    <row r="27" spans="1:10" ht="15.75" customHeight="1" x14ac:dyDescent="0.25">
      <c r="A27" s="186" t="s">
        <v>575</v>
      </c>
      <c r="B27" s="337" t="s">
        <v>576</v>
      </c>
      <c r="F27" s="24" t="s">
        <v>577</v>
      </c>
      <c r="G27" s="339"/>
    </row>
    <row r="28" spans="1:10" ht="15.75" customHeight="1" x14ac:dyDescent="0.25">
      <c r="A28" s="186" t="s">
        <v>578</v>
      </c>
      <c r="B28" s="337" t="s">
        <v>579</v>
      </c>
    </row>
    <row r="29" spans="1:10" ht="15.75" customHeight="1" x14ac:dyDescent="0.25">
      <c r="A29" s="186" t="s">
        <v>580</v>
      </c>
      <c r="B29" s="337" t="s">
        <v>581</v>
      </c>
      <c r="E29" s="186" t="s">
        <v>582</v>
      </c>
    </row>
    <row r="30" spans="1:10" ht="15.75" customHeight="1" x14ac:dyDescent="0.25">
      <c r="A30" s="186" t="s">
        <v>583</v>
      </c>
      <c r="B30" s="337" t="s">
        <v>584</v>
      </c>
      <c r="F30" s="1" t="s">
        <v>135</v>
      </c>
    </row>
    <row r="31" spans="1:10" ht="15.75" customHeight="1" x14ac:dyDescent="0.25">
      <c r="A31" s="186" t="s">
        <v>585</v>
      </c>
      <c r="B31" s="337" t="s">
        <v>586</v>
      </c>
      <c r="F31" s="1" t="s">
        <v>535</v>
      </c>
    </row>
    <row r="32" spans="1:10" ht="15.75" customHeight="1" x14ac:dyDescent="0.25">
      <c r="A32" s="186" t="s">
        <v>587</v>
      </c>
      <c r="B32" s="337" t="s">
        <v>588</v>
      </c>
      <c r="F32" s="1" t="s">
        <v>589</v>
      </c>
      <c r="J32" s="189"/>
    </row>
    <row r="33" spans="1:10" ht="15.75" customHeight="1" x14ac:dyDescent="0.25">
      <c r="A33" s="186" t="s">
        <v>590</v>
      </c>
      <c r="B33" s="337" t="s">
        <v>591</v>
      </c>
      <c r="J33" s="189"/>
    </row>
    <row r="34" spans="1:10" ht="15.75" customHeight="1" x14ac:dyDescent="0.25">
      <c r="A34" s="186" t="s">
        <v>592</v>
      </c>
      <c r="B34" s="337" t="s">
        <v>593</v>
      </c>
      <c r="F34" s="1" t="s">
        <v>135</v>
      </c>
      <c r="J34" s="189"/>
    </row>
    <row r="35" spans="1:10" ht="15.75" customHeight="1" x14ac:dyDescent="0.25">
      <c r="A35" s="186" t="s">
        <v>594</v>
      </c>
      <c r="B35" s="337" t="s">
        <v>595</v>
      </c>
      <c r="F35" s="1" t="s">
        <v>535</v>
      </c>
      <c r="J35" s="189"/>
    </row>
    <row r="36" spans="1:10" ht="15.75" customHeight="1" x14ac:dyDescent="0.25">
      <c r="A36" s="186" t="s">
        <v>596</v>
      </c>
      <c r="B36" s="337" t="s">
        <v>597</v>
      </c>
      <c r="F36" s="1" t="s">
        <v>445</v>
      </c>
      <c r="J36" s="189"/>
    </row>
    <row r="37" spans="1:10" ht="15.75" customHeight="1" x14ac:dyDescent="0.25">
      <c r="A37" s="186" t="s">
        <v>598</v>
      </c>
      <c r="B37" s="337" t="s">
        <v>599</v>
      </c>
      <c r="F37" s="1"/>
      <c r="J37" s="189"/>
    </row>
    <row r="38" spans="1:10" ht="15.75" customHeight="1" x14ac:dyDescent="0.25">
      <c r="A38" s="186" t="s">
        <v>600</v>
      </c>
      <c r="B38" s="337" t="s">
        <v>601</v>
      </c>
      <c r="F38" s="1" t="s">
        <v>602</v>
      </c>
      <c r="J38" s="189"/>
    </row>
    <row r="39" spans="1:10" ht="15.75" customHeight="1" x14ac:dyDescent="0.25">
      <c r="A39" s="186" t="s">
        <v>603</v>
      </c>
      <c r="B39" s="337" t="s">
        <v>604</v>
      </c>
      <c r="F39" s="1" t="s">
        <v>605</v>
      </c>
      <c r="J39" s="191"/>
    </row>
    <row r="40" spans="1:10" ht="15.75" customHeight="1" x14ac:dyDescent="0.25">
      <c r="A40" s="186" t="s">
        <v>606</v>
      </c>
      <c r="B40" s="337" t="s">
        <v>607</v>
      </c>
      <c r="F40" s="1" t="s">
        <v>608</v>
      </c>
      <c r="J40" s="191"/>
    </row>
    <row r="41" spans="1:10" ht="15.75" customHeight="1" x14ac:dyDescent="0.25">
      <c r="A41" s="186" t="s">
        <v>609</v>
      </c>
      <c r="B41" s="337" t="s">
        <v>610</v>
      </c>
      <c r="F41" s="1" t="s">
        <v>611</v>
      </c>
    </row>
    <row r="42" spans="1:10" ht="15.75" customHeight="1" x14ac:dyDescent="0.25">
      <c r="A42" s="186" t="s">
        <v>612</v>
      </c>
      <c r="B42" s="337" t="s">
        <v>613</v>
      </c>
      <c r="F42" s="1" t="s">
        <v>614</v>
      </c>
    </row>
    <row r="43" spans="1:10" ht="15.75" customHeight="1" x14ac:dyDescent="0.25">
      <c r="A43" s="186" t="s">
        <v>615</v>
      </c>
      <c r="B43" s="337" t="s">
        <v>616</v>
      </c>
      <c r="F43" s="1" t="s">
        <v>617</v>
      </c>
    </row>
    <row r="44" spans="1:10" ht="15.75" customHeight="1" x14ac:dyDescent="0.25">
      <c r="A44" s="186" t="s">
        <v>618</v>
      </c>
      <c r="B44" s="337" t="s">
        <v>619</v>
      </c>
      <c r="F44" s="1" t="s">
        <v>620</v>
      </c>
    </row>
    <row r="45" spans="1:10" ht="15.75" customHeight="1" x14ac:dyDescent="0.25">
      <c r="A45" s="186" t="s">
        <v>621</v>
      </c>
      <c r="B45" s="337" t="s">
        <v>622</v>
      </c>
    </row>
    <row r="46" spans="1:10" ht="15.75" customHeight="1" x14ac:dyDescent="0.25">
      <c r="A46" s="186" t="s">
        <v>623</v>
      </c>
      <c r="B46" s="337" t="s">
        <v>624</v>
      </c>
      <c r="F46" s="1" t="s">
        <v>625</v>
      </c>
    </row>
    <row r="47" spans="1:10" ht="15.75" customHeight="1" x14ac:dyDescent="0.25">
      <c r="A47" s="186" t="s">
        <v>626</v>
      </c>
      <c r="B47" s="337" t="s">
        <v>627</v>
      </c>
      <c r="F47" s="1" t="s">
        <v>628</v>
      </c>
    </row>
    <row r="48" spans="1:10" ht="15.75" customHeight="1" x14ac:dyDescent="0.25">
      <c r="A48" s="186" t="s">
        <v>629</v>
      </c>
      <c r="B48" s="337" t="s">
        <v>630</v>
      </c>
      <c r="F48" s="1" t="s">
        <v>631</v>
      </c>
    </row>
    <row r="49" spans="1:6" ht="15.75" customHeight="1" x14ac:dyDescent="0.25">
      <c r="A49" s="186" t="s">
        <v>632</v>
      </c>
      <c r="B49" s="337" t="s">
        <v>633</v>
      </c>
      <c r="F49" s="1" t="s">
        <v>634</v>
      </c>
    </row>
    <row r="50" spans="1:6" ht="15.75" customHeight="1" x14ac:dyDescent="0.25">
      <c r="A50" s="186" t="s">
        <v>635</v>
      </c>
      <c r="B50" s="337" t="s">
        <v>636</v>
      </c>
    </row>
    <row r="51" spans="1:6" ht="15.75" customHeight="1" x14ac:dyDescent="0.25">
      <c r="A51" s="186" t="s">
        <v>637</v>
      </c>
      <c r="B51" s="337" t="s">
        <v>638</v>
      </c>
      <c r="F51" s="1" t="s">
        <v>135</v>
      </c>
    </row>
    <row r="52" spans="1:6" ht="15.75" customHeight="1" x14ac:dyDescent="0.25">
      <c r="A52" s="186" t="s">
        <v>639</v>
      </c>
      <c r="B52" s="337" t="s">
        <v>640</v>
      </c>
      <c r="F52" s="1" t="s">
        <v>535</v>
      </c>
    </row>
    <row r="53" spans="1:6" ht="15.75" customHeight="1" x14ac:dyDescent="0.25">
      <c r="A53" s="186" t="s">
        <v>641</v>
      </c>
      <c r="B53" s="337" t="s">
        <v>642</v>
      </c>
      <c r="F53" s="1" t="s">
        <v>643</v>
      </c>
    </row>
    <row r="54" spans="1:6" ht="15.75" customHeight="1" x14ac:dyDescent="0.25">
      <c r="A54" s="186" t="s">
        <v>644</v>
      </c>
      <c r="B54" s="337" t="s">
        <v>645</v>
      </c>
    </row>
    <row r="55" spans="1:6" ht="15.75" customHeight="1" x14ac:dyDescent="0.25">
      <c r="A55" s="186" t="s">
        <v>646</v>
      </c>
      <c r="B55" s="337" t="s">
        <v>647</v>
      </c>
    </row>
    <row r="56" spans="1:6" ht="15.75" customHeight="1" x14ac:dyDescent="0.25">
      <c r="A56" s="186" t="s">
        <v>648</v>
      </c>
      <c r="B56" s="337" t="s">
        <v>649</v>
      </c>
    </row>
    <row r="57" spans="1:6" ht="15.75" customHeight="1" x14ac:dyDescent="0.25">
      <c r="A57" s="186" t="s">
        <v>650</v>
      </c>
      <c r="B57" s="337" t="s">
        <v>651</v>
      </c>
    </row>
    <row r="58" spans="1:6" ht="15.75" customHeight="1" x14ac:dyDescent="0.25">
      <c r="A58" s="186" t="s">
        <v>652</v>
      </c>
      <c r="B58" s="337" t="s">
        <v>653</v>
      </c>
    </row>
    <row r="59" spans="1:6" ht="15.75" customHeight="1" x14ac:dyDescent="0.25">
      <c r="A59" s="186" t="s">
        <v>654</v>
      </c>
      <c r="B59" s="337" t="s">
        <v>655</v>
      </c>
    </row>
    <row r="60" spans="1:6" ht="15.75" customHeight="1" x14ac:dyDescent="0.25">
      <c r="A60" s="186" t="s">
        <v>656</v>
      </c>
      <c r="B60" s="337" t="s">
        <v>657</v>
      </c>
    </row>
    <row r="61" spans="1:6" ht="15.75" customHeight="1" x14ac:dyDescent="0.25">
      <c r="A61" s="186" t="s">
        <v>658</v>
      </c>
      <c r="B61" s="337" t="s">
        <v>659</v>
      </c>
    </row>
    <row r="62" spans="1:6" ht="15.75" customHeight="1" x14ac:dyDescent="0.25">
      <c r="A62" s="186" t="s">
        <v>660</v>
      </c>
      <c r="B62" s="337" t="s">
        <v>661</v>
      </c>
    </row>
    <row r="63" spans="1:6" ht="15.75" customHeight="1" x14ac:dyDescent="0.25">
      <c r="A63" s="186" t="s">
        <v>662</v>
      </c>
      <c r="B63" s="337" t="s">
        <v>663</v>
      </c>
    </row>
    <row r="64" spans="1:6" ht="15.75" customHeight="1" x14ac:dyDescent="0.25">
      <c r="A64" s="186" t="s">
        <v>664</v>
      </c>
      <c r="B64" s="337" t="s">
        <v>665</v>
      </c>
    </row>
    <row r="65" spans="1:2" ht="15.75" customHeight="1" x14ac:dyDescent="0.25">
      <c r="A65" s="186" t="s">
        <v>666</v>
      </c>
      <c r="B65" s="337" t="s">
        <v>667</v>
      </c>
    </row>
    <row r="66" spans="1:2" ht="15.75" customHeight="1" x14ac:dyDescent="0.25">
      <c r="A66" s="186" t="s">
        <v>668</v>
      </c>
      <c r="B66" s="337" t="s">
        <v>669</v>
      </c>
    </row>
    <row r="67" spans="1:2" ht="15.75" customHeight="1" x14ac:dyDescent="0.25">
      <c r="A67" s="186" t="s">
        <v>670</v>
      </c>
      <c r="B67" s="337" t="s">
        <v>671</v>
      </c>
    </row>
    <row r="68" spans="1:2" ht="15.75" customHeight="1" x14ac:dyDescent="0.25">
      <c r="A68" s="186" t="s">
        <v>672</v>
      </c>
      <c r="B68" s="531" t="s">
        <v>673</v>
      </c>
    </row>
  </sheetData>
  <sheetProtection algorithmName="SHA-512" hashValue="DC68rUYFvMShYe01jMwlDszkwsXaFqx99GRCh2I+kHL3yjDM34o4K5+ZSjUp0fI4daEnxMiV2CJGxfNKSoTISQ==" saltValue="kvghbSImah1MkrCQazN1Eg==" spinCount="100000" sheet="1" selectLockedCells="1" selectUnlockedCells="1"/>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Z333"/>
  <sheetViews>
    <sheetView showGridLines="0" showRowColHeaders="0" zoomScaleNormal="100" workbookViewId="0">
      <selection activeCell="B8" sqref="B8"/>
    </sheetView>
  </sheetViews>
  <sheetFormatPr defaultColWidth="12.625" defaultRowHeight="15" customHeight="1" x14ac:dyDescent="0.2"/>
  <cols>
    <col min="1" max="1" width="60" customWidth="1"/>
    <col min="2" max="2" width="36.5" customWidth="1"/>
    <col min="3" max="3" width="1.25" customWidth="1"/>
    <col min="4" max="4" width="17.5" customWidth="1"/>
    <col min="5" max="5" width="6.75" customWidth="1"/>
    <col min="6" max="6" width="2.375" customWidth="1"/>
    <col min="7" max="7" width="22.5" customWidth="1"/>
    <col min="8" max="8" width="40.625" customWidth="1"/>
    <col min="9" max="9" width="2.375" customWidth="1"/>
    <col min="10" max="26" width="8" customWidth="1"/>
  </cols>
  <sheetData>
    <row r="1" spans="1:26" ht="75" customHeight="1" x14ac:dyDescent="0.25">
      <c r="A1" s="204" t="str">
        <f>"Version"&amp;" "&amp; 'Background Information'!$B$1</f>
        <v>Version 2.2</v>
      </c>
      <c r="B1" s="205"/>
      <c r="C1" s="206"/>
      <c r="D1" s="207"/>
      <c r="E1" s="1"/>
      <c r="F1" s="1"/>
      <c r="G1" s="1"/>
      <c r="H1" s="1"/>
      <c r="I1" s="1"/>
      <c r="J1" s="1"/>
      <c r="K1" s="1"/>
      <c r="L1" s="1"/>
      <c r="M1" s="1"/>
      <c r="N1" s="1"/>
      <c r="O1" s="1"/>
      <c r="P1" s="1"/>
      <c r="Q1" s="1"/>
      <c r="R1" s="1"/>
      <c r="S1" s="1"/>
      <c r="T1" s="1"/>
      <c r="U1" s="1"/>
      <c r="V1" s="1"/>
      <c r="W1" s="1"/>
      <c r="X1" s="1"/>
      <c r="Y1" s="1"/>
      <c r="Z1" s="1"/>
    </row>
    <row r="2" spans="1:26" ht="13.5" customHeight="1" x14ac:dyDescent="0.2">
      <c r="A2" s="2"/>
      <c r="B2" s="1"/>
      <c r="C2" s="1"/>
      <c r="D2" s="208"/>
      <c r="E2" s="1"/>
      <c r="F2" s="209"/>
      <c r="G2" s="210"/>
      <c r="H2" s="210"/>
      <c r="I2" s="211"/>
      <c r="J2" s="1"/>
      <c r="K2" s="1"/>
      <c r="L2" s="1"/>
      <c r="M2" s="1"/>
      <c r="N2" s="1"/>
      <c r="O2" s="1"/>
      <c r="P2" s="1"/>
      <c r="Q2" s="1"/>
      <c r="R2" s="1"/>
      <c r="S2" s="1"/>
      <c r="T2" s="1"/>
      <c r="U2" s="1"/>
      <c r="V2" s="1"/>
      <c r="W2" s="1"/>
      <c r="X2" s="1"/>
      <c r="Y2" s="1"/>
      <c r="Z2" s="1"/>
    </row>
    <row r="3" spans="1:26" ht="12.75" customHeight="1" x14ac:dyDescent="0.2">
      <c r="A3" s="520"/>
      <c r="B3" s="521" t="s">
        <v>150</v>
      </c>
      <c r="C3" s="3"/>
      <c r="D3" s="212"/>
      <c r="E3" s="1"/>
      <c r="F3" s="213"/>
      <c r="G3" s="4" t="s">
        <v>151</v>
      </c>
      <c r="H3" s="5"/>
      <c r="I3" s="214"/>
      <c r="J3" s="1"/>
      <c r="K3" s="1"/>
      <c r="L3" s="1"/>
      <c r="M3" s="1"/>
      <c r="N3" s="1"/>
      <c r="O3" s="1"/>
      <c r="P3" s="1"/>
      <c r="Q3" s="1"/>
      <c r="R3" s="1"/>
      <c r="S3" s="1"/>
      <c r="T3" s="1"/>
      <c r="U3" s="1"/>
      <c r="V3" s="1"/>
      <c r="W3" s="1"/>
      <c r="X3" s="1"/>
      <c r="Y3" s="1"/>
      <c r="Z3" s="1"/>
    </row>
    <row r="4" spans="1:26" ht="12.75" customHeight="1" x14ac:dyDescent="0.2">
      <c r="A4" s="215"/>
      <c r="B4" s="6"/>
      <c r="C4" s="6"/>
      <c r="D4" s="216"/>
      <c r="E4" s="1"/>
      <c r="F4" s="213"/>
      <c r="G4" s="4" t="s">
        <v>152</v>
      </c>
      <c r="H4" s="4"/>
      <c r="I4" s="217"/>
      <c r="J4" s="1"/>
      <c r="K4" s="1"/>
      <c r="L4" s="1"/>
      <c r="M4" s="1"/>
      <c r="N4" s="1"/>
      <c r="O4" s="1"/>
      <c r="P4" s="1"/>
      <c r="Q4" s="1"/>
      <c r="R4" s="1"/>
      <c r="S4" s="1"/>
      <c r="T4" s="1"/>
      <c r="U4" s="1"/>
      <c r="V4" s="1"/>
      <c r="W4" s="1"/>
      <c r="X4" s="1"/>
      <c r="Y4" s="1"/>
      <c r="Z4" s="1"/>
    </row>
    <row r="5" spans="1:26" ht="14.25" customHeight="1" x14ac:dyDescent="0.2">
      <c r="A5" s="218" t="s">
        <v>153</v>
      </c>
      <c r="B5" s="484" t="str">
        <f>IF('Screening Form'!C7="","",'Screening Form'!C7)</f>
        <v/>
      </c>
      <c r="C5" s="7"/>
      <c r="D5" s="219"/>
      <c r="E5" s="1"/>
      <c r="F5" s="213"/>
      <c r="G5" s="4" t="s">
        <v>154</v>
      </c>
      <c r="H5" s="4"/>
      <c r="I5" s="217"/>
      <c r="J5" s="1"/>
      <c r="K5" s="1"/>
      <c r="L5" s="1"/>
      <c r="M5" s="1"/>
      <c r="N5" s="1"/>
      <c r="O5" s="1"/>
      <c r="P5" s="1"/>
      <c r="Q5" s="1"/>
      <c r="R5" s="1"/>
      <c r="S5" s="1"/>
      <c r="T5" s="1"/>
      <c r="U5" s="1"/>
      <c r="V5" s="1"/>
      <c r="W5" s="1"/>
      <c r="X5" s="1"/>
      <c r="Y5" s="1"/>
      <c r="Z5" s="1"/>
    </row>
    <row r="6" spans="1:26" ht="15" customHeight="1" x14ac:dyDescent="0.2">
      <c r="A6" s="218" t="s">
        <v>155</v>
      </c>
      <c r="B6" s="484" t="str">
        <f>IF('Screening Form'!C8="","",'Screening Form'!C8)</f>
        <v/>
      </c>
      <c r="C6" s="7"/>
      <c r="D6" s="219"/>
      <c r="E6" s="1"/>
      <c r="F6" s="213"/>
      <c r="G6" s="4" t="s">
        <v>156</v>
      </c>
      <c r="H6" s="4"/>
      <c r="I6" s="217"/>
      <c r="J6" s="1"/>
      <c r="K6" s="1"/>
      <c r="L6" s="1"/>
      <c r="M6" s="1"/>
      <c r="N6" s="1"/>
      <c r="O6" s="1"/>
      <c r="P6" s="1"/>
      <c r="Q6" s="1"/>
      <c r="R6" s="1"/>
      <c r="S6" s="1"/>
      <c r="T6" s="1"/>
      <c r="U6" s="1"/>
      <c r="V6" s="1"/>
      <c r="W6" s="1"/>
      <c r="X6" s="1"/>
      <c r="Y6" s="1"/>
      <c r="Z6" s="1"/>
    </row>
    <row r="7" spans="1:26" ht="12.75" customHeight="1" x14ac:dyDescent="0.2">
      <c r="A7" s="218" t="s">
        <v>157</v>
      </c>
      <c r="B7" s="614" t="str">
        <f>IF('Screening Form'!C9="","",'Screening Form'!C9)</f>
        <v/>
      </c>
      <c r="C7" s="7"/>
      <c r="D7" s="219"/>
      <c r="E7" s="1"/>
      <c r="F7" s="220"/>
      <c r="G7" s="221"/>
      <c r="H7" s="221"/>
      <c r="I7" s="222"/>
      <c r="J7" s="1"/>
      <c r="K7" s="1"/>
      <c r="L7" s="1"/>
      <c r="M7" s="1"/>
      <c r="N7" s="1"/>
      <c r="O7" s="1"/>
      <c r="P7" s="1"/>
      <c r="Q7" s="1"/>
      <c r="R7" s="1"/>
      <c r="S7" s="1"/>
      <c r="T7" s="1"/>
      <c r="U7" s="1"/>
      <c r="V7" s="1"/>
      <c r="W7" s="1"/>
      <c r="X7" s="1"/>
      <c r="Y7" s="1"/>
      <c r="Z7" s="1"/>
    </row>
    <row r="8" spans="1:26" ht="12.75" customHeight="1" x14ac:dyDescent="0.2">
      <c r="A8" s="218" t="s">
        <v>158</v>
      </c>
      <c r="B8" s="515"/>
      <c r="C8" s="8"/>
      <c r="D8" s="219"/>
      <c r="E8" s="1"/>
      <c r="F8" s="1"/>
      <c r="G8" s="1"/>
      <c r="H8" s="1"/>
      <c r="I8" s="1"/>
      <c r="J8" s="1"/>
      <c r="K8" s="1"/>
      <c r="L8" s="1"/>
      <c r="M8" s="1"/>
      <c r="N8" s="1"/>
      <c r="O8" s="1"/>
      <c r="P8" s="1"/>
      <c r="Q8" s="1"/>
      <c r="R8" s="1"/>
      <c r="S8" s="1"/>
      <c r="T8" s="1"/>
      <c r="U8" s="1"/>
      <c r="V8" s="1"/>
      <c r="W8" s="1"/>
      <c r="X8" s="1"/>
      <c r="Y8" s="1"/>
      <c r="Z8" s="1"/>
    </row>
    <row r="9" spans="1:26" ht="12.75" customHeight="1" x14ac:dyDescent="0.2">
      <c r="A9" s="194" t="s">
        <v>7</v>
      </c>
      <c r="B9" s="515" t="str">
        <f>IF('Screening Form'!C11="","",'Screening Form'!C11)</f>
        <v/>
      </c>
      <c r="C9" s="8"/>
      <c r="D9" s="219"/>
      <c r="E9" s="1"/>
      <c r="F9" s="1"/>
      <c r="G9" s="1"/>
      <c r="H9" s="1"/>
      <c r="I9" s="1"/>
      <c r="J9" s="1"/>
      <c r="K9" s="1"/>
      <c r="L9" s="1"/>
      <c r="M9" s="1"/>
      <c r="N9" s="1"/>
      <c r="O9" s="1"/>
      <c r="P9" s="1"/>
      <c r="Q9" s="1"/>
      <c r="R9" s="1"/>
      <c r="S9" s="1"/>
      <c r="T9" s="1"/>
      <c r="U9" s="1"/>
      <c r="V9" s="1"/>
      <c r="W9" s="1"/>
      <c r="X9" s="1"/>
      <c r="Y9" s="1"/>
      <c r="Z9" s="1"/>
    </row>
    <row r="10" spans="1:26" ht="12.75" customHeight="1" x14ac:dyDescent="0.2">
      <c r="A10" s="218"/>
      <c r="B10" s="8"/>
      <c r="C10" s="8"/>
      <c r="D10" s="219"/>
      <c r="E10" s="1"/>
      <c r="F10" s="1"/>
      <c r="G10" s="1"/>
      <c r="H10" s="1"/>
      <c r="I10" s="1"/>
      <c r="J10" s="1"/>
      <c r="K10" s="1"/>
      <c r="L10" s="1"/>
      <c r="M10" s="1"/>
      <c r="N10" s="1"/>
      <c r="O10" s="1"/>
      <c r="P10" s="1"/>
      <c r="Q10" s="1"/>
      <c r="R10" s="1"/>
      <c r="S10" s="1"/>
      <c r="T10" s="1"/>
      <c r="U10" s="1"/>
      <c r="V10" s="1"/>
      <c r="W10" s="1"/>
      <c r="X10" s="1"/>
      <c r="Y10" s="1"/>
      <c r="Z10" s="1"/>
    </row>
    <row r="11" spans="1:26" ht="12.75" customHeight="1" thickBot="1" x14ac:dyDescent="0.25">
      <c r="A11" s="223" t="s">
        <v>159</v>
      </c>
      <c r="B11" s="7"/>
      <c r="C11" s="8"/>
      <c r="D11" s="219"/>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218" t="s">
        <v>12</v>
      </c>
      <c r="B12" s="485" t="str">
        <f>IF('Screening Form'!C19="","",'Screening Form'!C19)</f>
        <v/>
      </c>
      <c r="C12" s="7"/>
      <c r="D12" s="219"/>
      <c r="E12" s="1"/>
      <c r="F12" s="523"/>
      <c r="G12" s="524" t="s">
        <v>160</v>
      </c>
      <c r="H12" s="525"/>
      <c r="I12" s="1"/>
      <c r="J12" s="1"/>
      <c r="K12" s="1"/>
      <c r="L12" s="1"/>
      <c r="M12" s="1"/>
      <c r="N12" s="1"/>
      <c r="O12" s="1"/>
      <c r="P12" s="1"/>
      <c r="Q12" s="1"/>
      <c r="R12" s="1"/>
      <c r="S12" s="1"/>
      <c r="T12" s="1"/>
      <c r="U12" s="1"/>
      <c r="V12" s="1"/>
      <c r="W12" s="1"/>
      <c r="X12" s="1"/>
      <c r="Y12" s="1"/>
      <c r="Z12" s="1"/>
    </row>
    <row r="13" spans="1:26" ht="12.75" customHeight="1" x14ac:dyDescent="0.2">
      <c r="A13" s="218" t="s">
        <v>13</v>
      </c>
      <c r="B13" s="485" t="str">
        <f>IF('Screening Form'!C20="","",'Screening Form'!C20)</f>
        <v/>
      </c>
      <c r="C13" s="7"/>
      <c r="D13" s="219"/>
      <c r="E13" s="1"/>
      <c r="F13" s="526"/>
      <c r="G13" s="426" t="s">
        <v>161</v>
      </c>
      <c r="H13" s="527" t="str">
        <f>IF(B8="","Enter today's date to calculate",IFERROR(B8+45,"Enter today's date to calculate"))</f>
        <v>Enter today's date to calculate</v>
      </c>
      <c r="I13" s="1"/>
      <c r="J13" s="1"/>
      <c r="K13" s="1"/>
      <c r="L13" s="1"/>
      <c r="M13" s="1"/>
      <c r="N13" s="1"/>
      <c r="O13" s="1"/>
      <c r="P13" s="1"/>
      <c r="Q13" s="1"/>
      <c r="R13" s="1"/>
      <c r="S13" s="1"/>
      <c r="T13" s="1"/>
      <c r="U13" s="1"/>
      <c r="V13" s="1"/>
      <c r="W13" s="1"/>
      <c r="X13" s="1"/>
      <c r="Y13" s="1"/>
      <c r="Z13" s="1"/>
    </row>
    <row r="14" spans="1:26" ht="12.75" customHeight="1" thickBot="1" x14ac:dyDescent="0.25">
      <c r="A14" s="218" t="s">
        <v>162</v>
      </c>
      <c r="B14" s="485" t="str">
        <f>IF('Screening Form'!C21="","",'Screening Form'!C21)</f>
        <v/>
      </c>
      <c r="C14" s="7"/>
      <c r="D14" s="219"/>
      <c r="E14" s="1"/>
      <c r="F14" s="528"/>
      <c r="G14" s="529" t="s">
        <v>163</v>
      </c>
      <c r="H14" s="530" t="str">
        <f>IF(B9="","Enter date of service to calculate",IFERROR(B9+182,"Enter date of service to calculate"))</f>
        <v>Enter date of service to calculate</v>
      </c>
      <c r="I14" s="1"/>
      <c r="J14" s="1"/>
      <c r="K14" s="1"/>
      <c r="L14" s="1"/>
      <c r="M14" s="1"/>
      <c r="N14" s="1"/>
      <c r="O14" s="1"/>
      <c r="P14" s="1"/>
      <c r="Q14" s="1"/>
      <c r="R14" s="1"/>
      <c r="S14" s="1"/>
      <c r="T14" s="1"/>
      <c r="U14" s="1"/>
      <c r="V14" s="1"/>
      <c r="W14" s="1"/>
      <c r="X14" s="1"/>
      <c r="Y14" s="1"/>
      <c r="Z14" s="1"/>
    </row>
    <row r="15" spans="1:26" ht="12.75" customHeight="1" x14ac:dyDescent="0.2">
      <c r="A15" s="218" t="s">
        <v>164</v>
      </c>
      <c r="B15" s="486" t="str">
        <f>IF('Screening Form'!C32="","",'Screening Form'!C32)</f>
        <v/>
      </c>
      <c r="C15" s="9"/>
      <c r="D15" s="219"/>
      <c r="E15" s="1"/>
      <c r="F15" s="1"/>
      <c r="G15" s="547" t="s">
        <v>165</v>
      </c>
      <c r="H15" s="1"/>
      <c r="I15" s="1"/>
      <c r="J15" s="1"/>
      <c r="K15" s="1"/>
      <c r="L15" s="1"/>
      <c r="M15" s="1"/>
      <c r="N15" s="1"/>
      <c r="O15" s="1"/>
      <c r="P15" s="1"/>
      <c r="Q15" s="1"/>
      <c r="R15" s="1"/>
      <c r="S15" s="1"/>
      <c r="T15" s="1"/>
      <c r="U15" s="1"/>
      <c r="V15" s="1"/>
      <c r="W15" s="1"/>
      <c r="X15" s="1"/>
      <c r="Y15" s="1"/>
      <c r="Z15" s="1"/>
    </row>
    <row r="16" spans="1:26" ht="12.75" customHeight="1" x14ac:dyDescent="0.2">
      <c r="A16" s="218" t="s">
        <v>15</v>
      </c>
      <c r="B16" s="487" t="str">
        <f>IF('Screening Form'!C22="","",'Screening Form'!C22)</f>
        <v/>
      </c>
      <c r="C16" s="8"/>
      <c r="D16" s="219"/>
      <c r="E16" s="1"/>
      <c r="F16" s="1"/>
      <c r="G16" s="547" t="s">
        <v>166</v>
      </c>
      <c r="H16" s="1"/>
      <c r="I16" s="1"/>
      <c r="J16" s="1"/>
      <c r="K16" s="1"/>
      <c r="L16" s="1"/>
      <c r="M16" s="1"/>
      <c r="N16" s="1"/>
      <c r="O16" s="1"/>
      <c r="P16" s="1"/>
      <c r="Q16" s="1"/>
      <c r="R16" s="1"/>
      <c r="S16" s="1"/>
      <c r="T16" s="1"/>
      <c r="U16" s="1"/>
      <c r="V16" s="1"/>
      <c r="W16" s="1"/>
      <c r="X16" s="1"/>
      <c r="Y16" s="1"/>
      <c r="Z16" s="1"/>
    </row>
    <row r="17" spans="1:26" ht="12.75" customHeight="1" x14ac:dyDescent="0.2">
      <c r="A17" s="218" t="s">
        <v>16</v>
      </c>
      <c r="B17" s="487" t="str">
        <f>IF('Screening Form'!C23="","",'Screening Form'!C23)</f>
        <v/>
      </c>
      <c r="C17" s="7"/>
      <c r="D17" s="219"/>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218" t="s">
        <v>17</v>
      </c>
      <c r="B18" s="487" t="str">
        <f>IF('Screening Form'!C24="","",'Screening Form'!C24)</f>
        <v/>
      </c>
      <c r="C18" s="7"/>
      <c r="D18" s="219"/>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218" t="s">
        <v>18</v>
      </c>
      <c r="B19" s="487" t="str">
        <f>IF('Screening Form'!C25="","",'Screening Form'!C25)</f>
        <v/>
      </c>
      <c r="C19" s="10"/>
      <c r="D19" s="219"/>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218" t="s">
        <v>19</v>
      </c>
      <c r="B20" s="487" t="str">
        <f>IF('Screening Form'!C26="","",'Screening Form'!C26)</f>
        <v/>
      </c>
      <c r="C20" s="10"/>
      <c r="D20" s="219"/>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94" t="s">
        <v>20</v>
      </c>
      <c r="B21" s="485" t="str">
        <f>IF('Screening Form'!C27="","",'Screening Form'!C27)</f>
        <v/>
      </c>
      <c r="C21" s="11"/>
      <c r="D21" s="219"/>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94" t="s">
        <v>21</v>
      </c>
      <c r="B22" s="485" t="str">
        <f>IF('Screening Form'!C28="","",'Screening Form'!C28)</f>
        <v/>
      </c>
      <c r="C22" s="11"/>
      <c r="D22" s="219"/>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218" t="s">
        <v>167</v>
      </c>
      <c r="B23" s="487" t="str">
        <f>IF('Screening Form'!C50="","",'Screening Form'!C50)</f>
        <v/>
      </c>
      <c r="C23" s="11"/>
      <c r="D23" s="219"/>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218" t="s">
        <v>22</v>
      </c>
      <c r="B24" s="485" t="str">
        <f>IF('Screening Form'!C29="","",'Screening Form'!C29)</f>
        <v/>
      </c>
      <c r="C24" s="7"/>
      <c r="D24" s="219"/>
      <c r="E24" s="1"/>
      <c r="F24" s="1"/>
      <c r="G24" s="1"/>
      <c r="H24" s="1"/>
      <c r="I24" s="1"/>
      <c r="J24" s="1"/>
      <c r="K24" s="1"/>
      <c r="L24" s="1"/>
      <c r="M24" s="1"/>
      <c r="N24" s="1"/>
      <c r="O24" s="1"/>
      <c r="P24" s="1"/>
      <c r="Q24" s="1"/>
      <c r="R24" s="1"/>
      <c r="S24" s="1"/>
      <c r="T24" s="1"/>
      <c r="U24" s="1"/>
      <c r="V24" s="1"/>
      <c r="W24" s="1"/>
      <c r="X24" s="1"/>
      <c r="Y24" s="1"/>
      <c r="Z24" s="1"/>
    </row>
    <row r="25" spans="1:26" ht="15" customHeight="1" x14ac:dyDescent="0.2">
      <c r="A25" s="224"/>
      <c r="B25" s="7"/>
      <c r="C25" s="7"/>
      <c r="D25" s="219"/>
      <c r="E25" s="1"/>
      <c r="F25" s="1"/>
      <c r="G25" s="1"/>
      <c r="H25" s="1"/>
      <c r="I25" s="1"/>
      <c r="J25" s="1"/>
      <c r="K25" s="1"/>
      <c r="L25" s="1"/>
      <c r="M25" s="1"/>
      <c r="N25" s="1"/>
      <c r="O25" s="1"/>
      <c r="P25" s="1"/>
      <c r="Q25" s="1"/>
      <c r="R25" s="1"/>
      <c r="S25" s="1"/>
      <c r="T25" s="1"/>
      <c r="U25" s="1"/>
      <c r="V25" s="1"/>
      <c r="W25" s="1"/>
      <c r="X25" s="1"/>
      <c r="Y25" s="1"/>
      <c r="Z25" s="1"/>
    </row>
    <row r="26" spans="1:26" ht="42.75" x14ac:dyDescent="0.2">
      <c r="A26" s="223" t="s">
        <v>168</v>
      </c>
      <c r="B26" s="7"/>
      <c r="C26" s="225"/>
      <c r="D26" s="226" t="s">
        <v>169</v>
      </c>
      <c r="E26" s="1"/>
      <c r="F26" s="1"/>
      <c r="G26" s="1"/>
      <c r="H26" s="1"/>
      <c r="I26" s="1"/>
      <c r="J26" s="1"/>
      <c r="K26" s="1"/>
      <c r="L26" s="1"/>
      <c r="M26" s="1"/>
      <c r="N26" s="1"/>
      <c r="O26" s="1"/>
      <c r="P26" s="1"/>
      <c r="Q26" s="1"/>
      <c r="R26" s="1"/>
      <c r="S26" s="1"/>
      <c r="T26" s="1"/>
      <c r="U26" s="1"/>
      <c r="V26" s="1"/>
      <c r="W26" s="1"/>
      <c r="X26" s="1"/>
      <c r="Y26" s="1"/>
      <c r="Z26" s="1"/>
    </row>
    <row r="27" spans="1:26" ht="14.25" customHeight="1" x14ac:dyDescent="0.2">
      <c r="A27" s="218" t="s">
        <v>170</v>
      </c>
      <c r="B27" s="544"/>
      <c r="C27" s="7"/>
      <c r="D27" s="227" t="str">
        <f>IF(OR(B27="yes",B28="yes"),"A","")</f>
        <v/>
      </c>
      <c r="E27" s="1"/>
      <c r="F27" s="1"/>
      <c r="G27" s="1"/>
      <c r="H27" s="1"/>
      <c r="I27" s="1"/>
      <c r="J27" s="1"/>
      <c r="K27" s="1"/>
      <c r="L27" s="1"/>
      <c r="M27" s="1"/>
      <c r="N27" s="1"/>
      <c r="O27" s="1"/>
      <c r="P27" s="1"/>
      <c r="Q27" s="1"/>
      <c r="R27" s="1"/>
      <c r="S27" s="1"/>
      <c r="T27" s="1"/>
      <c r="U27" s="1"/>
      <c r="V27" s="1"/>
      <c r="W27" s="1"/>
      <c r="X27" s="1"/>
      <c r="Y27" s="1"/>
      <c r="Z27" s="1"/>
    </row>
    <row r="28" spans="1:26" ht="14.25" customHeight="1" x14ac:dyDescent="0.2">
      <c r="A28" s="218" t="s">
        <v>171</v>
      </c>
      <c r="B28" s="545"/>
      <c r="C28" s="7"/>
      <c r="D28" s="219"/>
      <c r="E28" s="1"/>
      <c r="F28" s="1"/>
      <c r="G28" s="1"/>
      <c r="H28" s="1"/>
      <c r="I28" s="1"/>
      <c r="J28" s="1"/>
      <c r="K28" s="1"/>
      <c r="L28" s="1"/>
      <c r="M28" s="1"/>
      <c r="N28" s="1"/>
      <c r="O28" s="1"/>
      <c r="P28" s="1"/>
      <c r="Q28" s="1"/>
      <c r="R28" s="1"/>
      <c r="S28" s="1"/>
      <c r="T28" s="1"/>
      <c r="U28" s="1"/>
      <c r="V28" s="1"/>
      <c r="W28" s="1"/>
      <c r="X28" s="1"/>
      <c r="Y28" s="1"/>
      <c r="Z28" s="1"/>
    </row>
    <row r="29" spans="1:26" ht="14.25" customHeight="1" x14ac:dyDescent="0.2">
      <c r="A29" s="218" t="s">
        <v>172</v>
      </c>
      <c r="B29" s="545"/>
      <c r="C29" s="7"/>
      <c r="D29" s="227" t="str">
        <f>IF(D27="",IF(OR(B30="undocumented",AND(B29="no",B30="yes",B31="no",B34="no",B35="no")),"B",""),"")</f>
        <v/>
      </c>
      <c r="E29" s="1"/>
      <c r="F29" s="1"/>
      <c r="G29" s="1"/>
      <c r="H29" s="1"/>
      <c r="I29" s="1"/>
      <c r="J29" s="1"/>
      <c r="K29" s="1"/>
      <c r="L29" s="1"/>
      <c r="M29" s="1"/>
      <c r="N29" s="1"/>
      <c r="O29" s="1"/>
      <c r="P29" s="1"/>
      <c r="Q29" s="1"/>
      <c r="R29" s="1"/>
      <c r="S29" s="1"/>
      <c r="T29" s="1"/>
      <c r="U29" s="1"/>
      <c r="V29" s="1"/>
      <c r="W29" s="1"/>
      <c r="X29" s="1"/>
      <c r="Y29" s="1"/>
      <c r="Z29" s="1"/>
    </row>
    <row r="30" spans="1:26" ht="14.25" customHeight="1" x14ac:dyDescent="0.2">
      <c r="A30" s="218" t="s">
        <v>173</v>
      </c>
      <c r="B30" s="546"/>
      <c r="C30" s="7"/>
      <c r="D30" s="219"/>
      <c r="E30" s="1"/>
      <c r="F30" s="1"/>
      <c r="G30" s="1"/>
      <c r="H30" s="1"/>
      <c r="I30" s="1"/>
      <c r="J30" s="1"/>
      <c r="K30" s="1"/>
      <c r="L30" s="1"/>
      <c r="M30" s="1"/>
      <c r="N30" s="1"/>
      <c r="O30" s="1"/>
      <c r="P30" s="1"/>
      <c r="Q30" s="1"/>
      <c r="R30" s="1"/>
      <c r="S30" s="1"/>
      <c r="T30" s="1"/>
      <c r="U30" s="1"/>
      <c r="V30" s="1"/>
      <c r="W30" s="1"/>
      <c r="X30" s="1"/>
      <c r="Y30" s="1"/>
      <c r="Z30" s="1"/>
    </row>
    <row r="31" spans="1:26" ht="14.25" customHeight="1" x14ac:dyDescent="0.2">
      <c r="A31" s="218" t="s">
        <v>174</v>
      </c>
      <c r="B31" s="546"/>
      <c r="C31" s="7"/>
      <c r="D31" s="219"/>
      <c r="E31" s="1"/>
      <c r="F31" s="1"/>
      <c r="G31" s="1"/>
      <c r="H31" s="1"/>
      <c r="I31" s="1"/>
      <c r="J31" s="1"/>
      <c r="K31" s="1"/>
      <c r="L31" s="1"/>
      <c r="M31" s="1"/>
      <c r="N31" s="1"/>
      <c r="O31" s="1"/>
      <c r="P31" s="1"/>
      <c r="Q31" s="1"/>
      <c r="R31" s="1"/>
      <c r="S31" s="1"/>
      <c r="T31" s="1"/>
      <c r="U31" s="1"/>
      <c r="V31" s="1"/>
      <c r="W31" s="1"/>
      <c r="X31" s="1"/>
      <c r="Y31" s="1"/>
      <c r="Z31" s="1"/>
    </row>
    <row r="32" spans="1:26" ht="14.25" customHeight="1" x14ac:dyDescent="0.2">
      <c r="A32" s="218" t="s">
        <v>175</v>
      </c>
      <c r="B32" s="546"/>
      <c r="C32" s="7"/>
      <c r="D32" s="227" t="str">
        <f>IF(AND(D27="",D29=""),IF(B32="yes","C",""),"")</f>
        <v/>
      </c>
      <c r="E32" s="1"/>
      <c r="F32" s="1"/>
      <c r="G32" s="1"/>
      <c r="H32" s="1"/>
      <c r="I32" s="1"/>
      <c r="J32" s="1"/>
      <c r="K32" s="1"/>
      <c r="L32" s="1"/>
      <c r="M32" s="1"/>
      <c r="N32" s="1"/>
      <c r="O32" s="1"/>
      <c r="P32" s="1"/>
      <c r="Q32" s="1"/>
      <c r="R32" s="1"/>
      <c r="S32" s="1"/>
      <c r="T32" s="1"/>
      <c r="U32" s="1"/>
      <c r="V32" s="1"/>
      <c r="W32" s="1"/>
      <c r="X32" s="1"/>
      <c r="Y32" s="1"/>
      <c r="Z32" s="1"/>
    </row>
    <row r="33" spans="1:26" ht="14.25" customHeight="1" x14ac:dyDescent="0.2">
      <c r="A33" s="218" t="s">
        <v>176</v>
      </c>
      <c r="B33" s="546"/>
      <c r="C33" s="7"/>
      <c r="D33" s="12" t="str">
        <f>IF(AND(D27="",D29="",D32=""),IF(AND(B33="yes", OR(B35="yes",B34="yes")),"",IF(AND(B33="yes",AND(B34="no",B35="no",B36="no")),"D","")),"")</f>
        <v/>
      </c>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218" t="s">
        <v>177</v>
      </c>
      <c r="B34" s="546"/>
      <c r="C34" s="7"/>
      <c r="D34" s="219"/>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218" t="s">
        <v>178</v>
      </c>
      <c r="B35" s="546"/>
      <c r="C35" s="7"/>
      <c r="D35" s="219"/>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218" t="s">
        <v>179</v>
      </c>
      <c r="B36" s="546"/>
      <c r="C36" s="7"/>
      <c r="D36" s="219"/>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218" t="s">
        <v>180</v>
      </c>
      <c r="B37" s="546"/>
      <c r="C37" s="7"/>
      <c r="D37" s="219" t="str">
        <f>IF(AND(D27="",D29="",D32="",D33=""),IF(AND(B33="yes",B37="yes",OR(B34="Yes",B35="Yes")),"E",""),"")</f>
        <v/>
      </c>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218" t="s">
        <v>181</v>
      </c>
      <c r="B38" s="546"/>
      <c r="C38" s="7"/>
      <c r="D38" s="12" t="str">
        <f>IF(AND(D27="",D29="",D32="",D33="",D37=""),IF(B38&gt;0,"F",""),"")</f>
        <v/>
      </c>
      <c r="E38" s="1"/>
      <c r="F38" s="1"/>
      <c r="G38" s="1"/>
      <c r="H38" s="1"/>
      <c r="I38" s="1"/>
      <c r="J38" s="1"/>
      <c r="K38" s="1"/>
      <c r="L38" s="1"/>
      <c r="M38" s="1"/>
      <c r="N38" s="1"/>
      <c r="O38" s="1"/>
      <c r="P38" s="1"/>
      <c r="Q38" s="1"/>
      <c r="R38" s="1"/>
      <c r="S38" s="1"/>
      <c r="T38" s="1"/>
      <c r="U38" s="1"/>
      <c r="V38" s="1"/>
      <c r="W38" s="1"/>
      <c r="X38" s="1"/>
      <c r="Y38" s="1"/>
      <c r="Z38" s="1"/>
    </row>
    <row r="39" spans="1:26" ht="12.75" customHeight="1" thickBot="1" x14ac:dyDescent="0.25">
      <c r="A39" s="228"/>
      <c r="B39" s="229"/>
      <c r="C39" s="229"/>
      <c r="D39" s="230"/>
      <c r="E39" s="1"/>
      <c r="F39" s="1"/>
      <c r="G39" s="1"/>
      <c r="H39" s="1"/>
      <c r="I39" s="1"/>
      <c r="J39" s="1"/>
      <c r="K39" s="1"/>
      <c r="L39" s="1"/>
      <c r="M39" s="1"/>
      <c r="N39" s="1"/>
      <c r="O39" s="1"/>
      <c r="P39" s="1"/>
      <c r="Q39" s="1"/>
      <c r="R39" s="1"/>
      <c r="S39" s="1"/>
      <c r="T39" s="1"/>
      <c r="U39" s="1"/>
      <c r="V39" s="1"/>
      <c r="W39" s="1"/>
      <c r="X39" s="1"/>
      <c r="Y39" s="1"/>
      <c r="Z39" s="1"/>
    </row>
    <row r="40" spans="1:26" ht="12.75" customHeight="1" thickBot="1" x14ac:dyDescent="0.25">
      <c r="A40" s="13"/>
      <c r="B40" s="13"/>
      <c r="C40" s="13"/>
      <c r="D40" s="13"/>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231" t="s">
        <v>42</v>
      </c>
      <c r="B41" s="232"/>
      <c r="C41" s="232"/>
      <c r="D41" s="233"/>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218" t="s">
        <v>182</v>
      </c>
      <c r="B42" s="485" t="str">
        <f>IF('Screening Form'!C60="","",'Screening Form'!C60)</f>
        <v/>
      </c>
      <c r="C42" s="7"/>
      <c r="D42" s="219"/>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218" t="s">
        <v>183</v>
      </c>
      <c r="B43" s="485" t="str">
        <f>IF('Screening Form'!C61="","",'Screening Form'!C61)</f>
        <v/>
      </c>
      <c r="C43" s="7"/>
      <c r="D43" s="227" t="str">
        <f>IF(B43="Spouse/Civil Union Partner",2,IF(B43="Parent/Guardian",3,IF(B43="Minor Child",4,IF(B43="Minor Sibling",5,IF(B43="Student Adult Child",6,IF(B43="Medical Power of Attorney",7,IF(B43="Other",8,"")))))))</f>
        <v/>
      </c>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218" t="s">
        <v>184</v>
      </c>
      <c r="B44" s="488"/>
      <c r="C44" s="15"/>
      <c r="D44" s="219"/>
      <c r="E44" s="14"/>
      <c r="F44" s="14"/>
      <c r="G44" s="1"/>
      <c r="H44" s="1"/>
      <c r="I44" s="1"/>
      <c r="J44" s="1"/>
      <c r="K44" s="1"/>
      <c r="L44" s="1"/>
      <c r="M44" s="1"/>
      <c r="N44" s="1"/>
      <c r="O44" s="1"/>
      <c r="P44" s="1"/>
      <c r="Q44" s="1"/>
      <c r="R44" s="1"/>
      <c r="S44" s="1"/>
      <c r="T44" s="1"/>
      <c r="U44" s="1"/>
      <c r="V44" s="1"/>
      <c r="W44" s="1"/>
      <c r="X44" s="1"/>
      <c r="Y44" s="1"/>
      <c r="Z44" s="1"/>
    </row>
    <row r="45" spans="1:26" ht="12.75" customHeight="1" x14ac:dyDescent="0.2">
      <c r="A45" s="218" t="s">
        <v>185</v>
      </c>
      <c r="B45" s="487"/>
      <c r="C45" s="7"/>
      <c r="D45" s="219"/>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218"/>
      <c r="B46" s="7"/>
      <c r="C46" s="7"/>
      <c r="D46" s="219"/>
      <c r="E46" s="1"/>
      <c r="F46" s="1"/>
      <c r="G46" s="1"/>
      <c r="H46" s="1"/>
      <c r="I46" s="1"/>
      <c r="J46" s="1"/>
      <c r="K46" s="1"/>
      <c r="L46" s="1"/>
      <c r="M46" s="1"/>
      <c r="N46" s="1"/>
      <c r="O46" s="1"/>
      <c r="P46" s="1"/>
      <c r="Q46" s="1"/>
      <c r="R46" s="1"/>
      <c r="S46" s="1"/>
      <c r="T46" s="1"/>
      <c r="U46" s="1"/>
      <c r="V46" s="1"/>
      <c r="W46" s="1"/>
      <c r="X46" s="1"/>
      <c r="Y46" s="1"/>
      <c r="Z46" s="1"/>
    </row>
    <row r="47" spans="1:26" ht="42.75" x14ac:dyDescent="0.2">
      <c r="A47" s="223" t="s">
        <v>168</v>
      </c>
      <c r="B47" s="7"/>
      <c r="C47" s="225"/>
      <c r="D47" s="226" t="s">
        <v>169</v>
      </c>
      <c r="E47" s="16"/>
      <c r="F47" s="16"/>
      <c r="G47" s="16"/>
      <c r="H47" s="16"/>
      <c r="I47" s="16"/>
      <c r="J47" s="16"/>
      <c r="K47" s="16"/>
      <c r="L47" s="16"/>
      <c r="M47" s="16"/>
      <c r="N47" s="16"/>
      <c r="O47" s="16"/>
      <c r="P47" s="16"/>
      <c r="Q47" s="16"/>
      <c r="R47" s="16"/>
      <c r="S47" s="16"/>
      <c r="T47" s="16"/>
      <c r="U47" s="16"/>
      <c r="V47" s="16"/>
      <c r="W47" s="16"/>
      <c r="X47" s="16"/>
      <c r="Y47" s="16"/>
      <c r="Z47" s="16"/>
    </row>
    <row r="48" spans="1:26" ht="14.25" customHeight="1" x14ac:dyDescent="0.25">
      <c r="A48" s="218" t="s">
        <v>186</v>
      </c>
      <c r="B48" s="544"/>
      <c r="C48" s="7"/>
      <c r="D48" s="227" t="str">
        <f>IF(OR(B48="yes",B49="yes"),"A","")</f>
        <v/>
      </c>
      <c r="E48" s="17" t="s">
        <v>187</v>
      </c>
      <c r="F48" s="18"/>
      <c r="G48" s="18"/>
      <c r="H48" s="18"/>
      <c r="I48" s="19"/>
      <c r="J48" s="16"/>
      <c r="K48" s="16"/>
      <c r="L48" s="16"/>
      <c r="M48" s="16"/>
      <c r="N48" s="16"/>
      <c r="O48" s="16"/>
      <c r="P48" s="16"/>
      <c r="Q48" s="16"/>
      <c r="R48" s="16"/>
      <c r="S48" s="16"/>
      <c r="T48" s="16"/>
      <c r="U48" s="16"/>
      <c r="V48" s="16"/>
      <c r="W48" s="16"/>
      <c r="X48" s="16"/>
      <c r="Y48" s="16"/>
      <c r="Z48" s="16"/>
    </row>
    <row r="49" spans="1:26" ht="14.25" customHeight="1" x14ac:dyDescent="0.25">
      <c r="A49" s="218" t="s">
        <v>188</v>
      </c>
      <c r="B49" s="545"/>
      <c r="C49" s="7"/>
      <c r="D49" s="219"/>
      <c r="E49" s="17" t="s">
        <v>189</v>
      </c>
      <c r="F49" s="20"/>
      <c r="G49" s="20"/>
      <c r="H49" s="20"/>
      <c r="I49" s="16"/>
      <c r="J49" s="16"/>
      <c r="K49" s="16"/>
      <c r="L49" s="16"/>
      <c r="M49" s="16"/>
      <c r="N49" s="16"/>
      <c r="O49" s="16"/>
      <c r="P49" s="16"/>
      <c r="Q49" s="16"/>
      <c r="R49" s="16"/>
      <c r="S49" s="16"/>
      <c r="T49" s="16"/>
      <c r="U49" s="16"/>
      <c r="V49" s="16"/>
      <c r="W49" s="16"/>
      <c r="X49" s="16"/>
      <c r="Y49" s="16"/>
      <c r="Z49" s="16"/>
    </row>
    <row r="50" spans="1:26" ht="14.25" customHeight="1" x14ac:dyDescent="0.2">
      <c r="A50" s="218" t="s">
        <v>190</v>
      </c>
      <c r="B50" s="545"/>
      <c r="C50" s="7"/>
      <c r="D50" s="227" t="str">
        <f>IF(D48="",IF(OR(B51="undocumented",AND(B50="no",B51="yes",B52="no",B55="no",B56="no")),"B",""),"")</f>
        <v/>
      </c>
      <c r="E50" s="16"/>
      <c r="F50" s="16"/>
      <c r="G50" s="16"/>
      <c r="H50" s="16"/>
      <c r="I50" s="16"/>
      <c r="J50" s="16"/>
      <c r="K50" s="16"/>
      <c r="L50" s="16"/>
      <c r="M50" s="16"/>
      <c r="N50" s="16"/>
      <c r="O50" s="16"/>
      <c r="P50" s="16"/>
      <c r="Q50" s="16"/>
      <c r="R50" s="16"/>
      <c r="S50" s="16"/>
      <c r="T50" s="16"/>
      <c r="U50" s="16"/>
      <c r="V50" s="16"/>
      <c r="W50" s="16"/>
      <c r="X50" s="16"/>
      <c r="Y50" s="16"/>
      <c r="Z50" s="16"/>
    </row>
    <row r="51" spans="1:26" ht="14.25" customHeight="1" x14ac:dyDescent="0.2">
      <c r="A51" s="218" t="s">
        <v>191</v>
      </c>
      <c r="B51" s="546"/>
      <c r="C51" s="7"/>
      <c r="D51" s="219"/>
      <c r="E51" s="16"/>
      <c r="F51" s="16"/>
      <c r="G51" s="16"/>
      <c r="H51" s="16"/>
      <c r="I51" s="16"/>
      <c r="J51" s="16"/>
      <c r="K51" s="16"/>
      <c r="L51" s="16"/>
      <c r="M51" s="16"/>
      <c r="N51" s="16"/>
      <c r="O51" s="16"/>
      <c r="P51" s="16"/>
      <c r="Q51" s="16"/>
      <c r="R51" s="16"/>
      <c r="S51" s="16"/>
      <c r="T51" s="16"/>
      <c r="U51" s="16"/>
      <c r="V51" s="16"/>
      <c r="W51" s="16"/>
      <c r="X51" s="16"/>
      <c r="Y51" s="16"/>
      <c r="Z51" s="16"/>
    </row>
    <row r="52" spans="1:26" ht="14.25" customHeight="1" x14ac:dyDescent="0.2">
      <c r="A52" s="218" t="s">
        <v>192</v>
      </c>
      <c r="B52" s="546"/>
      <c r="C52" s="7"/>
      <c r="D52" s="219"/>
      <c r="E52" s="16"/>
      <c r="F52" s="16"/>
      <c r="G52" s="16"/>
      <c r="H52" s="16"/>
      <c r="I52" s="16"/>
      <c r="J52" s="16"/>
      <c r="K52" s="16"/>
      <c r="L52" s="16"/>
      <c r="M52" s="16"/>
      <c r="N52" s="16"/>
      <c r="O52" s="16"/>
      <c r="P52" s="16"/>
      <c r="Q52" s="16"/>
      <c r="R52" s="16"/>
      <c r="S52" s="16"/>
      <c r="T52" s="16"/>
      <c r="U52" s="16"/>
      <c r="V52" s="16"/>
      <c r="W52" s="16"/>
      <c r="X52" s="16"/>
      <c r="Y52" s="16"/>
      <c r="Z52" s="16"/>
    </row>
    <row r="53" spans="1:26" ht="14.25" customHeight="1" x14ac:dyDescent="0.2">
      <c r="A53" s="218" t="s">
        <v>175</v>
      </c>
      <c r="B53" s="546"/>
      <c r="C53" s="7"/>
      <c r="D53" s="227" t="str">
        <f>IF(AND(D48="",D50=""),IF(B53="yes","C",""),"")</f>
        <v/>
      </c>
      <c r="E53" s="16"/>
      <c r="F53" s="16"/>
      <c r="G53" s="16"/>
      <c r="H53" s="16"/>
      <c r="I53" s="16"/>
      <c r="J53" s="16"/>
      <c r="K53" s="16"/>
      <c r="L53" s="16"/>
      <c r="M53" s="16"/>
      <c r="N53" s="16"/>
      <c r="O53" s="16"/>
      <c r="P53" s="16"/>
      <c r="Q53" s="16"/>
      <c r="R53" s="16"/>
      <c r="S53" s="16"/>
      <c r="T53" s="16"/>
      <c r="U53" s="16"/>
      <c r="V53" s="16"/>
      <c r="W53" s="16"/>
      <c r="X53" s="16"/>
      <c r="Y53" s="16"/>
      <c r="Z53" s="16"/>
    </row>
    <row r="54" spans="1:26" ht="14.25" customHeight="1" x14ac:dyDescent="0.2">
      <c r="A54" s="218" t="s">
        <v>193</v>
      </c>
      <c r="B54" s="546"/>
      <c r="C54" s="7"/>
      <c r="D54" s="12" t="str">
        <f>IF(AND(D48="",D50="",D53=""),IF(AND(B54="yes", OR(B56="yes",B55="yes")),"",IF(AND(B54="yes",AND(B55="no",B56="no",B57="no")),"D","")),"")</f>
        <v/>
      </c>
      <c r="E54" s="16"/>
      <c r="F54" s="16"/>
      <c r="G54" s="16"/>
      <c r="H54" s="16"/>
      <c r="I54" s="16"/>
      <c r="J54" s="16"/>
      <c r="K54" s="16"/>
      <c r="L54" s="16"/>
      <c r="M54" s="16"/>
      <c r="N54" s="16"/>
      <c r="O54" s="16"/>
      <c r="P54" s="16"/>
      <c r="Q54" s="16"/>
      <c r="R54" s="16"/>
      <c r="S54" s="16"/>
      <c r="T54" s="16"/>
      <c r="U54" s="16"/>
      <c r="V54" s="16"/>
      <c r="W54" s="16"/>
      <c r="X54" s="16"/>
      <c r="Y54" s="16"/>
      <c r="Z54" s="16"/>
    </row>
    <row r="55" spans="1:26" ht="14.25" customHeight="1" x14ac:dyDescent="0.2">
      <c r="A55" s="218" t="s">
        <v>194</v>
      </c>
      <c r="B55" s="546"/>
      <c r="C55" s="7"/>
      <c r="D55" s="219"/>
      <c r="E55" s="16"/>
      <c r="F55" s="16"/>
      <c r="G55" s="16"/>
      <c r="H55" s="16"/>
      <c r="I55" s="16"/>
      <c r="J55" s="16"/>
      <c r="K55" s="16"/>
      <c r="L55" s="16"/>
      <c r="M55" s="16"/>
      <c r="N55" s="16"/>
      <c r="O55" s="16"/>
      <c r="P55" s="16"/>
      <c r="Q55" s="16"/>
      <c r="R55" s="16"/>
      <c r="S55" s="16"/>
      <c r="T55" s="16"/>
      <c r="U55" s="16"/>
      <c r="V55" s="16"/>
      <c r="W55" s="16"/>
      <c r="X55" s="16"/>
      <c r="Y55" s="16"/>
      <c r="Z55" s="16"/>
    </row>
    <row r="56" spans="1:26" ht="14.25" customHeight="1" x14ac:dyDescent="0.2">
      <c r="A56" s="218" t="s">
        <v>195</v>
      </c>
      <c r="B56" s="546"/>
      <c r="C56" s="7"/>
      <c r="D56" s="219"/>
      <c r="E56" s="16"/>
      <c r="F56" s="16"/>
      <c r="G56" s="16"/>
      <c r="H56" s="16"/>
      <c r="I56" s="16"/>
      <c r="J56" s="16"/>
      <c r="K56" s="16"/>
      <c r="L56" s="16"/>
      <c r="M56" s="16"/>
      <c r="N56" s="16"/>
      <c r="O56" s="16"/>
      <c r="P56" s="16"/>
      <c r="Q56" s="16"/>
      <c r="R56" s="16"/>
      <c r="S56" s="16"/>
      <c r="T56" s="16"/>
      <c r="U56" s="16"/>
      <c r="V56" s="16"/>
      <c r="W56" s="16"/>
      <c r="X56" s="16"/>
      <c r="Y56" s="16"/>
      <c r="Z56" s="16"/>
    </row>
    <row r="57" spans="1:26" ht="14.25" customHeight="1" x14ac:dyDescent="0.2">
      <c r="A57" s="218" t="s">
        <v>196</v>
      </c>
      <c r="B57" s="546"/>
      <c r="C57" s="7"/>
      <c r="D57" s="219"/>
      <c r="E57" s="16"/>
      <c r="F57" s="16"/>
      <c r="G57" s="16"/>
      <c r="H57" s="16"/>
      <c r="I57" s="16"/>
      <c r="J57" s="16"/>
      <c r="K57" s="16"/>
      <c r="L57" s="16"/>
      <c r="M57" s="16"/>
      <c r="N57" s="16"/>
      <c r="O57" s="16"/>
      <c r="P57" s="16"/>
      <c r="Q57" s="16"/>
      <c r="R57" s="16"/>
      <c r="S57" s="16"/>
      <c r="T57" s="16"/>
      <c r="U57" s="16"/>
      <c r="V57" s="16"/>
      <c r="W57" s="16"/>
      <c r="X57" s="16"/>
      <c r="Y57" s="16"/>
      <c r="Z57" s="16"/>
    </row>
    <row r="58" spans="1:26" ht="14.25" customHeight="1" x14ac:dyDescent="0.2">
      <c r="A58" s="218" t="s">
        <v>197</v>
      </c>
      <c r="B58" s="546"/>
      <c r="C58" s="7"/>
      <c r="D58" s="219" t="str">
        <f>IF(AND(D48="",D50="",D53="",D54=""),IF(AND(B54="yes",B58="yes",OR(B55="Yes",B56="Yes")),"E",""),"")</f>
        <v/>
      </c>
      <c r="E58" s="16"/>
      <c r="F58" s="16"/>
      <c r="G58" s="16"/>
      <c r="H58" s="16"/>
      <c r="I58" s="16"/>
      <c r="J58" s="16"/>
      <c r="K58" s="16"/>
      <c r="L58" s="16"/>
      <c r="M58" s="16"/>
      <c r="N58" s="16"/>
      <c r="O58" s="16"/>
      <c r="P58" s="16"/>
      <c r="Q58" s="16"/>
      <c r="R58" s="16"/>
      <c r="S58" s="16"/>
      <c r="T58" s="16"/>
      <c r="U58" s="16"/>
      <c r="V58" s="16"/>
      <c r="W58" s="16"/>
      <c r="X58" s="16"/>
      <c r="Y58" s="16"/>
      <c r="Z58" s="16"/>
    </row>
    <row r="59" spans="1:26" ht="14.25" customHeight="1" x14ac:dyDescent="0.2">
      <c r="A59" s="218" t="s">
        <v>181</v>
      </c>
      <c r="B59" s="546"/>
      <c r="C59" s="7"/>
      <c r="D59" s="12" t="str">
        <f>IF(AND(D48="",D50="",D53="",D54="",D58=""),IF(B59&gt;0,"F",""),"")</f>
        <v/>
      </c>
      <c r="E59" s="16"/>
      <c r="F59" s="16"/>
      <c r="G59" s="16"/>
      <c r="H59" s="16"/>
      <c r="I59" s="16"/>
      <c r="J59" s="16"/>
      <c r="K59" s="16"/>
      <c r="L59" s="16"/>
      <c r="M59" s="16"/>
      <c r="N59" s="16"/>
      <c r="O59" s="16"/>
      <c r="P59" s="16"/>
      <c r="Q59" s="16"/>
      <c r="R59" s="16"/>
      <c r="S59" s="16"/>
      <c r="T59" s="16"/>
      <c r="U59" s="16"/>
      <c r="V59" s="16"/>
      <c r="W59" s="16"/>
      <c r="X59" s="16"/>
      <c r="Y59" s="16"/>
      <c r="Z59" s="16"/>
    </row>
    <row r="60" spans="1:26" ht="12.75" customHeight="1" thickBot="1" x14ac:dyDescent="0.25">
      <c r="A60" s="218"/>
      <c r="B60" s="7"/>
      <c r="C60" s="7"/>
      <c r="D60" s="219"/>
      <c r="E60" s="16"/>
      <c r="F60" s="16"/>
      <c r="G60" s="16"/>
      <c r="H60" s="16"/>
      <c r="I60" s="16"/>
      <c r="J60" s="16"/>
      <c r="K60" s="16"/>
      <c r="L60" s="16"/>
      <c r="M60" s="16"/>
      <c r="N60" s="16"/>
      <c r="O60" s="16"/>
      <c r="P60" s="16"/>
      <c r="Q60" s="16"/>
      <c r="R60" s="16"/>
      <c r="S60" s="16"/>
      <c r="T60" s="16"/>
      <c r="U60" s="16"/>
      <c r="V60" s="16"/>
      <c r="W60" s="16"/>
      <c r="X60" s="16"/>
      <c r="Y60" s="16"/>
      <c r="Z60" s="16"/>
    </row>
    <row r="61" spans="1:26" ht="12.75" customHeight="1" thickBot="1" x14ac:dyDescent="0.25">
      <c r="A61" s="13"/>
      <c r="B61" s="13"/>
      <c r="C61" s="13"/>
      <c r="D61" s="13"/>
      <c r="E61" s="16"/>
      <c r="F61" s="16"/>
      <c r="G61" s="16"/>
      <c r="H61" s="16"/>
      <c r="I61" s="16"/>
      <c r="J61" s="16"/>
      <c r="K61" s="16"/>
      <c r="L61" s="16"/>
      <c r="M61" s="16"/>
      <c r="N61" s="16"/>
      <c r="O61" s="16"/>
      <c r="P61" s="16"/>
      <c r="Q61" s="16"/>
      <c r="R61" s="16"/>
      <c r="S61" s="16"/>
      <c r="T61" s="16"/>
      <c r="U61" s="16"/>
      <c r="V61" s="16"/>
      <c r="W61" s="16"/>
      <c r="X61" s="16"/>
      <c r="Y61" s="16"/>
      <c r="Z61" s="16"/>
    </row>
    <row r="62" spans="1:26" ht="12.75" customHeight="1" x14ac:dyDescent="0.2">
      <c r="A62" s="231" t="s">
        <v>47</v>
      </c>
      <c r="B62" s="232"/>
      <c r="C62" s="232"/>
      <c r="D62" s="233"/>
      <c r="E62" s="16"/>
      <c r="F62" s="16"/>
      <c r="G62" s="16"/>
      <c r="H62" s="16"/>
      <c r="I62" s="16"/>
      <c r="J62" s="16"/>
      <c r="K62" s="16"/>
      <c r="L62" s="16"/>
      <c r="M62" s="16"/>
      <c r="N62" s="16"/>
      <c r="O62" s="16"/>
      <c r="P62" s="16"/>
      <c r="Q62" s="16"/>
      <c r="R62" s="16"/>
      <c r="S62" s="16"/>
      <c r="T62" s="16"/>
      <c r="U62" s="16"/>
      <c r="V62" s="16"/>
      <c r="W62" s="16"/>
      <c r="X62" s="16"/>
      <c r="Y62" s="16"/>
      <c r="Z62" s="16"/>
    </row>
    <row r="63" spans="1:26" ht="12.75" customHeight="1" x14ac:dyDescent="0.2">
      <c r="A63" s="218" t="s">
        <v>182</v>
      </c>
      <c r="B63" s="485" t="str">
        <f>IF('Screening Form'!C66="","",'Screening Form'!C66)</f>
        <v/>
      </c>
      <c r="C63" s="7"/>
      <c r="D63" s="219"/>
      <c r="E63" s="16"/>
      <c r="F63" s="16"/>
      <c r="G63" s="16"/>
      <c r="H63" s="16"/>
      <c r="I63" s="16"/>
      <c r="J63" s="16"/>
      <c r="K63" s="16"/>
      <c r="L63" s="16"/>
      <c r="M63" s="16"/>
      <c r="N63" s="16"/>
      <c r="O63" s="16"/>
      <c r="P63" s="16"/>
      <c r="Q63" s="16"/>
      <c r="R63" s="16"/>
      <c r="S63" s="16"/>
      <c r="T63" s="16"/>
      <c r="U63" s="16"/>
      <c r="V63" s="16"/>
      <c r="W63" s="16"/>
      <c r="X63" s="16"/>
      <c r="Y63" s="16"/>
      <c r="Z63" s="16"/>
    </row>
    <row r="64" spans="1:26" ht="12.75" customHeight="1" x14ac:dyDescent="0.2">
      <c r="A64" s="218" t="s">
        <v>183</v>
      </c>
      <c r="B64" s="485" t="str">
        <f>IF('Screening Form'!C67="","",'Screening Form'!C67)</f>
        <v/>
      </c>
      <c r="C64" s="7"/>
      <c r="D64" s="227" t="str">
        <f>IF(B64="Spouse/Civil Union Partner",2,IF(B64="Parent/Guardian",3,IF(B64="Minor Child",4,IF(B64="Minor Sibling",5,IF(B64="Student Adult Child",6,IF(B64="Medical Power of Attorney",7,IF(B64="Other",8,"")))))))</f>
        <v/>
      </c>
      <c r="E64" s="16"/>
      <c r="F64" s="16"/>
      <c r="G64" s="16"/>
      <c r="H64" s="16"/>
      <c r="I64" s="16"/>
      <c r="J64" s="16"/>
      <c r="K64" s="16"/>
      <c r="L64" s="16"/>
      <c r="M64" s="16"/>
      <c r="N64" s="16"/>
      <c r="O64" s="16"/>
      <c r="P64" s="16"/>
      <c r="Q64" s="16"/>
      <c r="R64" s="16"/>
      <c r="S64" s="16"/>
      <c r="T64" s="16"/>
      <c r="U64" s="16"/>
      <c r="V64" s="16"/>
      <c r="W64" s="16"/>
      <c r="X64" s="16"/>
      <c r="Y64" s="16"/>
      <c r="Z64" s="16"/>
    </row>
    <row r="65" spans="1:26" ht="12.75" customHeight="1" x14ac:dyDescent="0.2">
      <c r="A65" s="218" t="s">
        <v>184</v>
      </c>
      <c r="B65" s="488"/>
      <c r="C65" s="15"/>
      <c r="D65" s="219"/>
      <c r="E65" s="16"/>
      <c r="F65" s="16"/>
      <c r="G65" s="16"/>
      <c r="H65" s="16"/>
      <c r="I65" s="16"/>
      <c r="J65" s="16"/>
      <c r="K65" s="16"/>
      <c r="L65" s="16"/>
      <c r="M65" s="16"/>
      <c r="N65" s="16"/>
      <c r="O65" s="16"/>
      <c r="P65" s="16"/>
      <c r="Q65" s="16"/>
      <c r="R65" s="16"/>
      <c r="S65" s="16"/>
      <c r="T65" s="16"/>
      <c r="U65" s="16"/>
      <c r="V65" s="16"/>
      <c r="W65" s="16"/>
      <c r="X65" s="16"/>
      <c r="Y65" s="16"/>
      <c r="Z65" s="16"/>
    </row>
    <row r="66" spans="1:26" ht="12.75" customHeight="1" x14ac:dyDescent="0.2">
      <c r="A66" s="218" t="s">
        <v>185</v>
      </c>
      <c r="B66" s="487"/>
      <c r="C66" s="7"/>
      <c r="D66" s="219"/>
      <c r="E66" s="16"/>
      <c r="F66" s="16"/>
      <c r="G66" s="16"/>
      <c r="H66" s="16"/>
      <c r="I66" s="16"/>
      <c r="J66" s="16"/>
      <c r="K66" s="16"/>
      <c r="L66" s="16"/>
      <c r="M66" s="16"/>
      <c r="N66" s="16"/>
      <c r="O66" s="16"/>
      <c r="P66" s="16"/>
      <c r="Q66" s="16"/>
      <c r="R66" s="16"/>
      <c r="S66" s="16"/>
      <c r="T66" s="16"/>
      <c r="U66" s="16"/>
      <c r="V66" s="16"/>
      <c r="W66" s="16"/>
      <c r="X66" s="16"/>
      <c r="Y66" s="16"/>
      <c r="Z66" s="16"/>
    </row>
    <row r="67" spans="1:26" ht="12.75" customHeight="1" x14ac:dyDescent="0.2">
      <c r="A67" s="218"/>
      <c r="B67" s="7"/>
      <c r="C67" s="7"/>
      <c r="D67" s="219"/>
      <c r="E67" s="16"/>
      <c r="F67" s="16"/>
      <c r="G67" s="16"/>
      <c r="H67" s="16"/>
      <c r="I67" s="16"/>
      <c r="J67" s="16"/>
      <c r="K67" s="16"/>
      <c r="L67" s="16"/>
      <c r="M67" s="16"/>
      <c r="N67" s="16"/>
      <c r="O67" s="16"/>
      <c r="P67" s="16"/>
      <c r="Q67" s="16"/>
      <c r="R67" s="16"/>
      <c r="S67" s="16"/>
      <c r="T67" s="16"/>
      <c r="U67" s="16"/>
      <c r="V67" s="16"/>
      <c r="W67" s="16"/>
      <c r="X67" s="16"/>
      <c r="Y67" s="16"/>
      <c r="Z67" s="16"/>
    </row>
    <row r="68" spans="1:26" ht="42.75" x14ac:dyDescent="0.2">
      <c r="A68" s="223" t="s">
        <v>168</v>
      </c>
      <c r="B68" s="7"/>
      <c r="C68" s="225"/>
      <c r="D68" s="226" t="s">
        <v>169</v>
      </c>
      <c r="E68" s="16"/>
      <c r="F68" s="16"/>
      <c r="G68" s="16"/>
      <c r="H68" s="16"/>
      <c r="I68" s="16"/>
      <c r="J68" s="16"/>
      <c r="K68" s="16"/>
      <c r="L68" s="16"/>
      <c r="M68" s="16"/>
      <c r="N68" s="16"/>
      <c r="O68" s="16"/>
      <c r="P68" s="16"/>
      <c r="Q68" s="16"/>
      <c r="R68" s="16"/>
      <c r="S68" s="16"/>
      <c r="T68" s="16"/>
      <c r="U68" s="16"/>
      <c r="V68" s="16"/>
      <c r="W68" s="16"/>
      <c r="X68" s="16"/>
      <c r="Y68" s="16"/>
      <c r="Z68" s="16"/>
    </row>
    <row r="69" spans="1:26" ht="14.25" customHeight="1" x14ac:dyDescent="0.2">
      <c r="A69" s="218" t="s">
        <v>186</v>
      </c>
      <c r="B69" s="544"/>
      <c r="C69" s="7"/>
      <c r="D69" s="227" t="str">
        <f>IF(OR(B69="yes",B70="yes"),"A","")</f>
        <v/>
      </c>
      <c r="E69" s="16"/>
      <c r="F69" s="16"/>
      <c r="G69" s="16"/>
      <c r="H69" s="16"/>
      <c r="I69" s="16"/>
      <c r="J69" s="16"/>
      <c r="K69" s="16"/>
      <c r="L69" s="16"/>
      <c r="M69" s="16"/>
      <c r="N69" s="16"/>
      <c r="O69" s="16"/>
      <c r="P69" s="16"/>
      <c r="Q69" s="16"/>
      <c r="R69" s="16"/>
      <c r="S69" s="16"/>
      <c r="T69" s="16"/>
      <c r="U69" s="16"/>
      <c r="V69" s="16"/>
      <c r="W69" s="16"/>
      <c r="X69" s="16"/>
      <c r="Y69" s="16"/>
      <c r="Z69" s="16"/>
    </row>
    <row r="70" spans="1:26" ht="14.25" customHeight="1" x14ac:dyDescent="0.2">
      <c r="A70" s="218" t="s">
        <v>188</v>
      </c>
      <c r="B70" s="545"/>
      <c r="C70" s="7"/>
      <c r="D70" s="219"/>
      <c r="E70" s="16"/>
      <c r="F70" s="16"/>
      <c r="G70" s="16"/>
      <c r="H70" s="16"/>
      <c r="I70" s="16"/>
      <c r="J70" s="16"/>
      <c r="K70" s="16"/>
      <c r="L70" s="16"/>
      <c r="M70" s="16"/>
      <c r="N70" s="16"/>
      <c r="O70" s="16"/>
      <c r="P70" s="16"/>
      <c r="Q70" s="16"/>
      <c r="R70" s="16"/>
      <c r="S70" s="16"/>
      <c r="T70" s="16"/>
      <c r="U70" s="16"/>
      <c r="V70" s="16"/>
      <c r="W70" s="16"/>
      <c r="X70" s="16"/>
      <c r="Y70" s="16"/>
      <c r="Z70" s="16"/>
    </row>
    <row r="71" spans="1:26" ht="14.25" customHeight="1" x14ac:dyDescent="0.2">
      <c r="A71" s="218" t="s">
        <v>190</v>
      </c>
      <c r="B71" s="545"/>
      <c r="C71" s="7"/>
      <c r="D71" s="227" t="str">
        <f>IF(D69="",IF(OR(B72="undocumented",AND(B71="no",B72="yes",B73="no",B76="no",B77="no")),"B",""),"")</f>
        <v/>
      </c>
      <c r="E71" s="16"/>
      <c r="F71" s="16"/>
      <c r="G71" s="16"/>
      <c r="H71" s="16"/>
      <c r="I71" s="16"/>
      <c r="J71" s="16"/>
      <c r="K71" s="16"/>
      <c r="L71" s="16"/>
      <c r="M71" s="16"/>
      <c r="N71" s="16"/>
      <c r="O71" s="16"/>
      <c r="P71" s="16"/>
      <c r="Q71" s="16"/>
      <c r="R71" s="16"/>
      <c r="S71" s="16"/>
      <c r="T71" s="16"/>
      <c r="U71" s="16"/>
      <c r="V71" s="16"/>
      <c r="W71" s="16"/>
      <c r="X71" s="16"/>
      <c r="Y71" s="16"/>
      <c r="Z71" s="16"/>
    </row>
    <row r="72" spans="1:26" ht="14.25" customHeight="1" x14ac:dyDescent="0.2">
      <c r="A72" s="218" t="s">
        <v>191</v>
      </c>
      <c r="B72" s="546"/>
      <c r="C72" s="7"/>
      <c r="D72" s="219"/>
      <c r="E72" s="16"/>
      <c r="F72" s="16"/>
      <c r="G72" s="16"/>
      <c r="H72" s="16"/>
      <c r="I72" s="16"/>
      <c r="J72" s="16"/>
      <c r="K72" s="16"/>
      <c r="L72" s="16"/>
      <c r="M72" s="16"/>
      <c r="N72" s="16"/>
      <c r="O72" s="16"/>
      <c r="P72" s="16"/>
      <c r="Q72" s="16"/>
      <c r="R72" s="16"/>
      <c r="S72" s="16"/>
      <c r="T72" s="16"/>
      <c r="U72" s="16"/>
      <c r="V72" s="16"/>
      <c r="W72" s="16"/>
      <c r="X72" s="16"/>
      <c r="Y72" s="16"/>
      <c r="Z72" s="16"/>
    </row>
    <row r="73" spans="1:26" ht="14.25" customHeight="1" x14ac:dyDescent="0.2">
      <c r="A73" s="218" t="s">
        <v>192</v>
      </c>
      <c r="B73" s="546"/>
      <c r="C73" s="7"/>
      <c r="D73" s="219"/>
      <c r="E73" s="16"/>
      <c r="F73" s="16"/>
      <c r="G73" s="16"/>
      <c r="H73" s="16"/>
      <c r="I73" s="16"/>
      <c r="J73" s="16"/>
      <c r="K73" s="16"/>
      <c r="L73" s="16"/>
      <c r="M73" s="16"/>
      <c r="N73" s="16"/>
      <c r="O73" s="16"/>
      <c r="P73" s="16"/>
      <c r="Q73" s="16"/>
      <c r="R73" s="16"/>
      <c r="S73" s="16"/>
      <c r="T73" s="16"/>
      <c r="U73" s="16"/>
      <c r="V73" s="16"/>
      <c r="W73" s="16"/>
      <c r="X73" s="16"/>
      <c r="Y73" s="16"/>
      <c r="Z73" s="16"/>
    </row>
    <row r="74" spans="1:26" ht="14.25" customHeight="1" x14ac:dyDescent="0.2">
      <c r="A74" s="218" t="s">
        <v>175</v>
      </c>
      <c r="B74" s="546"/>
      <c r="C74" s="7"/>
      <c r="D74" s="227" t="str">
        <f>IF(AND(D69="",D71=""),IF(B74="yes","C",""),"")</f>
        <v/>
      </c>
      <c r="E74" s="16"/>
      <c r="F74" s="16"/>
      <c r="G74" s="16"/>
      <c r="H74" s="16"/>
      <c r="I74" s="16"/>
      <c r="J74" s="16"/>
      <c r="K74" s="16"/>
      <c r="L74" s="16"/>
      <c r="M74" s="16"/>
      <c r="N74" s="16"/>
      <c r="O74" s="16"/>
      <c r="P74" s="16"/>
      <c r="Q74" s="16"/>
      <c r="R74" s="16"/>
      <c r="S74" s="16"/>
      <c r="T74" s="16"/>
      <c r="U74" s="16"/>
      <c r="V74" s="16"/>
      <c r="W74" s="16"/>
      <c r="X74" s="16"/>
      <c r="Y74" s="16"/>
      <c r="Z74" s="16"/>
    </row>
    <row r="75" spans="1:26" ht="14.25" customHeight="1" x14ac:dyDescent="0.2">
      <c r="A75" s="218" t="s">
        <v>193</v>
      </c>
      <c r="B75" s="546"/>
      <c r="C75" s="7"/>
      <c r="D75" s="12" t="str">
        <f>IF(AND(D69="",D71="",D74=""),IF(AND(B75="yes", OR(B77="yes",B76="yes")),"",IF(AND(B75="yes",AND(B76="no",B77="no",B78="no")),"D","")),"")</f>
        <v/>
      </c>
      <c r="E75" s="16"/>
      <c r="F75" s="16"/>
      <c r="G75" s="16"/>
      <c r="H75" s="16"/>
      <c r="I75" s="16"/>
      <c r="J75" s="16"/>
      <c r="K75" s="16"/>
      <c r="L75" s="16"/>
      <c r="M75" s="16"/>
      <c r="N75" s="16"/>
      <c r="O75" s="16"/>
      <c r="P75" s="16"/>
      <c r="Q75" s="16"/>
      <c r="R75" s="16"/>
      <c r="S75" s="16"/>
      <c r="T75" s="16"/>
      <c r="U75" s="16"/>
      <c r="V75" s="16"/>
      <c r="W75" s="16"/>
      <c r="X75" s="16"/>
      <c r="Y75" s="16"/>
      <c r="Z75" s="16"/>
    </row>
    <row r="76" spans="1:26" ht="14.25" customHeight="1" x14ac:dyDescent="0.2">
      <c r="A76" s="218" t="s">
        <v>194</v>
      </c>
      <c r="B76" s="546"/>
      <c r="C76" s="7"/>
      <c r="D76" s="219"/>
      <c r="E76" s="16"/>
      <c r="F76" s="16"/>
      <c r="G76" s="16"/>
      <c r="H76" s="16"/>
      <c r="I76" s="16"/>
      <c r="J76" s="16"/>
      <c r="K76" s="16"/>
      <c r="L76" s="16"/>
      <c r="M76" s="16"/>
      <c r="N76" s="16"/>
      <c r="O76" s="16"/>
      <c r="P76" s="16"/>
      <c r="Q76" s="16"/>
      <c r="R76" s="16"/>
      <c r="S76" s="16"/>
      <c r="T76" s="16"/>
      <c r="U76" s="16"/>
      <c r="V76" s="16"/>
      <c r="W76" s="16"/>
      <c r="X76" s="16"/>
      <c r="Y76" s="16"/>
      <c r="Z76" s="16"/>
    </row>
    <row r="77" spans="1:26" ht="14.25" customHeight="1" x14ac:dyDescent="0.2">
      <c r="A77" s="218" t="s">
        <v>195</v>
      </c>
      <c r="B77" s="546"/>
      <c r="C77" s="7"/>
      <c r="D77" s="219"/>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x14ac:dyDescent="0.2">
      <c r="A78" s="218" t="s">
        <v>196</v>
      </c>
      <c r="B78" s="546"/>
      <c r="C78" s="7"/>
      <c r="D78" s="219"/>
      <c r="E78" s="16"/>
      <c r="F78" s="16"/>
      <c r="G78" s="16"/>
      <c r="H78" s="16"/>
      <c r="I78" s="16"/>
      <c r="J78" s="16"/>
      <c r="K78" s="16"/>
      <c r="L78" s="16"/>
      <c r="M78" s="16"/>
      <c r="N78" s="16"/>
      <c r="O78" s="16"/>
      <c r="P78" s="16"/>
      <c r="Q78" s="16"/>
      <c r="R78" s="16"/>
      <c r="S78" s="16"/>
      <c r="T78" s="16"/>
      <c r="U78" s="16"/>
      <c r="V78" s="16"/>
      <c r="W78" s="16"/>
      <c r="X78" s="16"/>
      <c r="Y78" s="16"/>
      <c r="Z78" s="16"/>
    </row>
    <row r="79" spans="1:26" ht="14.25" customHeight="1" x14ac:dyDescent="0.2">
      <c r="A79" s="218" t="s">
        <v>197</v>
      </c>
      <c r="B79" s="546"/>
      <c r="C79" s="7"/>
      <c r="D79" s="219" t="str">
        <f>IF(AND(D69="",D71="",D74="",D75=""),IF(AND(B75="yes",B79="yes",OR(B76="Yes",B77="Yes")),"E",""),"")</f>
        <v/>
      </c>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x14ac:dyDescent="0.2">
      <c r="A80" s="218" t="s">
        <v>181</v>
      </c>
      <c r="B80" s="546"/>
      <c r="C80" s="7"/>
      <c r="D80" s="12" t="str">
        <f>IF(AND(D69="",D71="",D74="",D75="",D79=""),IF(B80&gt;0,"F",""),"")</f>
        <v/>
      </c>
      <c r="E80" s="16"/>
      <c r="F80" s="16"/>
      <c r="G80" s="16"/>
      <c r="H80" s="16"/>
      <c r="I80" s="16"/>
      <c r="J80" s="16"/>
      <c r="K80" s="16"/>
      <c r="L80" s="16"/>
      <c r="M80" s="16"/>
      <c r="N80" s="16"/>
      <c r="O80" s="16"/>
      <c r="P80" s="16"/>
      <c r="Q80" s="16"/>
      <c r="R80" s="16"/>
      <c r="S80" s="16"/>
      <c r="T80" s="16"/>
      <c r="U80" s="16"/>
      <c r="V80" s="16"/>
      <c r="W80" s="16"/>
      <c r="X80" s="16"/>
      <c r="Y80" s="16"/>
      <c r="Z80" s="16"/>
    </row>
    <row r="81" spans="1:26" ht="12.75" customHeight="1" thickBot="1" x14ac:dyDescent="0.25">
      <c r="A81" s="228"/>
      <c r="B81" s="229"/>
      <c r="C81" s="229"/>
      <c r="D81" s="234"/>
      <c r="E81" s="16"/>
      <c r="F81" s="16"/>
      <c r="G81" s="16"/>
      <c r="H81" s="16"/>
      <c r="I81" s="16"/>
      <c r="J81" s="16"/>
      <c r="K81" s="16"/>
      <c r="L81" s="16"/>
      <c r="M81" s="16"/>
      <c r="N81" s="16"/>
      <c r="O81" s="16"/>
      <c r="P81" s="16"/>
      <c r="Q81" s="16"/>
      <c r="R81" s="16"/>
      <c r="S81" s="16"/>
      <c r="T81" s="16"/>
      <c r="U81" s="16"/>
      <c r="V81" s="16"/>
      <c r="W81" s="16"/>
      <c r="X81" s="16"/>
      <c r="Y81" s="16"/>
      <c r="Z81" s="16"/>
    </row>
    <row r="82" spans="1:26" ht="12.75" customHeight="1" thickBot="1" x14ac:dyDescent="0.25">
      <c r="A82" s="13"/>
      <c r="B82" s="13"/>
      <c r="C82" s="13"/>
      <c r="D82" s="13"/>
      <c r="E82" s="16"/>
      <c r="F82" s="16"/>
      <c r="G82" s="16"/>
      <c r="H82" s="16"/>
      <c r="I82" s="16"/>
      <c r="J82" s="16"/>
      <c r="K82" s="16"/>
      <c r="L82" s="16"/>
      <c r="M82" s="16"/>
      <c r="N82" s="16"/>
      <c r="O82" s="16"/>
      <c r="P82" s="16"/>
      <c r="Q82" s="16"/>
      <c r="R82" s="16"/>
      <c r="S82" s="16"/>
      <c r="T82" s="16"/>
      <c r="U82" s="16"/>
      <c r="V82" s="16"/>
      <c r="W82" s="16"/>
      <c r="X82" s="16"/>
      <c r="Y82" s="16"/>
      <c r="Z82" s="16"/>
    </row>
    <row r="83" spans="1:26" ht="12.75" customHeight="1" x14ac:dyDescent="0.2">
      <c r="A83" s="231" t="s">
        <v>51</v>
      </c>
      <c r="B83" s="232"/>
      <c r="C83" s="232"/>
      <c r="D83" s="233"/>
      <c r="E83" s="16"/>
      <c r="F83" s="16"/>
      <c r="G83" s="16"/>
      <c r="H83" s="16"/>
      <c r="I83" s="16"/>
      <c r="J83" s="16"/>
      <c r="K83" s="16"/>
      <c r="L83" s="16"/>
      <c r="M83" s="16"/>
      <c r="N83" s="16"/>
      <c r="O83" s="16"/>
      <c r="P83" s="16"/>
      <c r="Q83" s="16"/>
      <c r="R83" s="16"/>
      <c r="S83" s="16"/>
      <c r="T83" s="16"/>
      <c r="U83" s="16"/>
      <c r="V83" s="16"/>
      <c r="W83" s="16"/>
      <c r="X83" s="16"/>
      <c r="Y83" s="16"/>
      <c r="Z83" s="16"/>
    </row>
    <row r="84" spans="1:26" ht="12.75" customHeight="1" x14ac:dyDescent="0.2">
      <c r="A84" s="218" t="s">
        <v>182</v>
      </c>
      <c r="B84" s="485" t="str">
        <f>IF('Screening Form'!C72="","",'Screening Form'!C72)</f>
        <v/>
      </c>
      <c r="C84" s="7"/>
      <c r="D84" s="219"/>
      <c r="E84" s="16"/>
      <c r="F84" s="16"/>
      <c r="G84" s="16"/>
      <c r="H84" s="16"/>
      <c r="I84" s="16"/>
      <c r="J84" s="16"/>
      <c r="K84" s="16"/>
      <c r="L84" s="16"/>
      <c r="M84" s="16"/>
      <c r="N84" s="16"/>
      <c r="O84" s="16"/>
      <c r="P84" s="16"/>
      <c r="Q84" s="16"/>
      <c r="R84" s="16"/>
      <c r="S84" s="16"/>
      <c r="T84" s="16"/>
      <c r="U84" s="16"/>
      <c r="V84" s="16"/>
      <c r="W84" s="16"/>
      <c r="X84" s="16"/>
      <c r="Y84" s="16"/>
      <c r="Z84" s="16"/>
    </row>
    <row r="85" spans="1:26" ht="12.75" customHeight="1" x14ac:dyDescent="0.2">
      <c r="A85" s="218" t="s">
        <v>183</v>
      </c>
      <c r="B85" s="485" t="str">
        <f>IF('Screening Form'!C73="","",'Screening Form'!C73)</f>
        <v/>
      </c>
      <c r="C85" s="7"/>
      <c r="D85" s="227" t="str">
        <f>IF(B85="Spouse/Civil Union Partner",2,IF(B85="Parent/Guardian",3,IF(B85="Minor Child",4,IF(B85="Minor Sibling",5,IF(B85="Student Adult Child",6,IF(B85="Medical Power of Attorney",7,IF(B85="Other",8,"")))))))</f>
        <v/>
      </c>
      <c r="E85" s="16"/>
      <c r="F85" s="16"/>
      <c r="G85" s="16"/>
      <c r="H85" s="16"/>
      <c r="I85" s="16"/>
      <c r="J85" s="16"/>
      <c r="K85" s="16"/>
      <c r="L85" s="16"/>
      <c r="M85" s="16"/>
      <c r="N85" s="16"/>
      <c r="O85" s="16"/>
      <c r="P85" s="16"/>
      <c r="Q85" s="16"/>
      <c r="R85" s="16"/>
      <c r="S85" s="16"/>
      <c r="T85" s="16"/>
      <c r="U85" s="16"/>
      <c r="V85" s="16"/>
      <c r="W85" s="16"/>
      <c r="X85" s="16"/>
      <c r="Y85" s="16"/>
      <c r="Z85" s="16"/>
    </row>
    <row r="86" spans="1:26" ht="12.75" customHeight="1" x14ac:dyDescent="0.2">
      <c r="A86" s="218" t="s">
        <v>184</v>
      </c>
      <c r="B86" s="488"/>
      <c r="C86" s="15"/>
      <c r="D86" s="219"/>
      <c r="E86" s="16"/>
      <c r="F86" s="16"/>
      <c r="G86" s="16"/>
      <c r="H86" s="16"/>
      <c r="I86" s="16"/>
      <c r="J86" s="16"/>
      <c r="K86" s="16"/>
      <c r="L86" s="16"/>
      <c r="M86" s="16"/>
      <c r="N86" s="16"/>
      <c r="O86" s="16"/>
      <c r="P86" s="16"/>
      <c r="Q86" s="16"/>
      <c r="R86" s="16"/>
      <c r="S86" s="16"/>
      <c r="T86" s="16"/>
      <c r="U86" s="16"/>
      <c r="V86" s="16"/>
      <c r="W86" s="16"/>
      <c r="X86" s="16"/>
      <c r="Y86" s="16"/>
      <c r="Z86" s="16"/>
    </row>
    <row r="87" spans="1:26" ht="12.75" customHeight="1" x14ac:dyDescent="0.2">
      <c r="A87" s="218" t="s">
        <v>185</v>
      </c>
      <c r="B87" s="487"/>
      <c r="C87" s="7"/>
      <c r="D87" s="219"/>
      <c r="E87" s="16"/>
      <c r="F87" s="16"/>
      <c r="G87" s="16"/>
      <c r="H87" s="16"/>
      <c r="I87" s="16"/>
      <c r="J87" s="16"/>
      <c r="K87" s="16"/>
      <c r="L87" s="16"/>
      <c r="M87" s="16"/>
      <c r="N87" s="16"/>
      <c r="O87" s="16"/>
      <c r="P87" s="16"/>
      <c r="Q87" s="16"/>
      <c r="R87" s="16"/>
      <c r="S87" s="16"/>
      <c r="T87" s="16"/>
      <c r="U87" s="16"/>
      <c r="V87" s="16"/>
      <c r="W87" s="16"/>
      <c r="X87" s="16"/>
      <c r="Y87" s="16"/>
      <c r="Z87" s="16"/>
    </row>
    <row r="88" spans="1:26" ht="12.75" customHeight="1" x14ac:dyDescent="0.2">
      <c r="A88" s="218"/>
      <c r="B88" s="7"/>
      <c r="C88" s="7"/>
      <c r="D88" s="219"/>
      <c r="E88" s="16"/>
      <c r="F88" s="16"/>
      <c r="G88" s="16"/>
      <c r="H88" s="16"/>
      <c r="I88" s="16"/>
      <c r="J88" s="16"/>
      <c r="K88" s="16"/>
      <c r="L88" s="16"/>
      <c r="M88" s="16"/>
      <c r="N88" s="16"/>
      <c r="O88" s="16"/>
      <c r="P88" s="16"/>
      <c r="Q88" s="16"/>
      <c r="R88" s="16"/>
      <c r="S88" s="16"/>
      <c r="T88" s="16"/>
      <c r="U88" s="16"/>
      <c r="V88" s="16"/>
      <c r="W88" s="16"/>
      <c r="X88" s="16"/>
      <c r="Y88" s="16"/>
      <c r="Z88" s="16"/>
    </row>
    <row r="89" spans="1:26" ht="42.75" x14ac:dyDescent="0.2">
      <c r="A89" s="223" t="s">
        <v>168</v>
      </c>
      <c r="B89" s="7"/>
      <c r="C89" s="225"/>
      <c r="D89" s="226" t="s">
        <v>169</v>
      </c>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x14ac:dyDescent="0.2">
      <c r="A90" s="218" t="s">
        <v>186</v>
      </c>
      <c r="B90" s="544"/>
      <c r="C90" s="7"/>
      <c r="D90" s="227" t="str">
        <f>IF(OR(B90="yes",B91="yes"),"A","")</f>
        <v/>
      </c>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x14ac:dyDescent="0.2">
      <c r="A91" s="218" t="s">
        <v>188</v>
      </c>
      <c r="B91" s="545"/>
      <c r="C91" s="7"/>
      <c r="D91" s="219"/>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x14ac:dyDescent="0.2">
      <c r="A92" s="218" t="s">
        <v>190</v>
      </c>
      <c r="B92" s="545"/>
      <c r="C92" s="7"/>
      <c r="D92" s="227" t="str">
        <f>IF(D90="",IF(OR(B93="undocumented",AND(B92="no",B93="yes",B94="no",B97="no",B98="no")),"B",""),"")</f>
        <v/>
      </c>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x14ac:dyDescent="0.2">
      <c r="A93" s="218" t="s">
        <v>191</v>
      </c>
      <c r="B93" s="546"/>
      <c r="C93" s="7"/>
      <c r="D93" s="219"/>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x14ac:dyDescent="0.2">
      <c r="A94" s="218" t="s">
        <v>192</v>
      </c>
      <c r="B94" s="546"/>
      <c r="C94" s="7"/>
      <c r="D94" s="219"/>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x14ac:dyDescent="0.2">
      <c r="A95" s="218" t="s">
        <v>175</v>
      </c>
      <c r="B95" s="546"/>
      <c r="C95" s="7"/>
      <c r="D95" s="227" t="str">
        <f>IF(AND(D90="",D92=""),IF(B95="yes","C",""),"")</f>
        <v/>
      </c>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x14ac:dyDescent="0.2">
      <c r="A96" s="218" t="s">
        <v>193</v>
      </c>
      <c r="B96" s="546"/>
      <c r="C96" s="7"/>
      <c r="D96" s="12" t="str">
        <f>IF(AND(D90="",D92="",D95=""),IF(AND(B96="yes", OR(B98="yes",B97="yes")),"",IF(AND(B96="yes",AND(B97="no",B98="no",B99="no")),"D","")),"")</f>
        <v/>
      </c>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x14ac:dyDescent="0.2">
      <c r="A97" s="218" t="s">
        <v>194</v>
      </c>
      <c r="B97" s="546"/>
      <c r="C97" s="7"/>
      <c r="D97" s="219"/>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x14ac:dyDescent="0.2">
      <c r="A98" s="218" t="s">
        <v>195</v>
      </c>
      <c r="B98" s="546"/>
      <c r="C98" s="7"/>
      <c r="D98" s="219"/>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x14ac:dyDescent="0.2">
      <c r="A99" s="218" t="s">
        <v>196</v>
      </c>
      <c r="B99" s="546"/>
      <c r="C99" s="7"/>
      <c r="D99" s="219"/>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x14ac:dyDescent="0.2">
      <c r="A100" s="218" t="s">
        <v>197</v>
      </c>
      <c r="B100" s="546"/>
      <c r="C100" s="7"/>
      <c r="D100" s="219" t="str">
        <f>IF(AND(D90="",D92="",D95="",D96=""),IF(AND(B96="yes",B100="yes",OR(B97="Yes",B98="Yes")),"E",""),"")</f>
        <v/>
      </c>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x14ac:dyDescent="0.2">
      <c r="A101" s="218" t="s">
        <v>181</v>
      </c>
      <c r="B101" s="546"/>
      <c r="C101" s="7"/>
      <c r="D101" s="12" t="str">
        <f>IF(AND(D90="",D92="",D95="",D96="",D100=""),IF(B101&gt;0,"F",""),"")</f>
        <v/>
      </c>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thickBot="1" x14ac:dyDescent="0.25">
      <c r="A102" s="228"/>
      <c r="B102" s="229"/>
      <c r="C102" s="229"/>
      <c r="D102" s="234"/>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thickBot="1" x14ac:dyDescent="0.25">
      <c r="A103" s="13"/>
      <c r="B103" s="13"/>
      <c r="C103" s="13"/>
      <c r="D103" s="13"/>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x14ac:dyDescent="0.2">
      <c r="A104" s="231" t="s">
        <v>55</v>
      </c>
      <c r="B104" s="232"/>
      <c r="C104" s="232"/>
      <c r="D104" s="233"/>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x14ac:dyDescent="0.2">
      <c r="A105" s="218" t="s">
        <v>182</v>
      </c>
      <c r="B105" s="485" t="str">
        <f>IF('Screening Form'!C78="","",'Screening Form'!C78)</f>
        <v/>
      </c>
      <c r="C105" s="7"/>
      <c r="D105" s="219"/>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x14ac:dyDescent="0.2">
      <c r="A106" s="218" t="s">
        <v>183</v>
      </c>
      <c r="B106" s="485" t="str">
        <f>IF('Screening Form'!C79="","",'Screening Form'!C79)</f>
        <v/>
      </c>
      <c r="C106" s="7"/>
      <c r="D106" s="227" t="str">
        <f>IF(B106="Spouse/Civil Union Partner",2,IF(B106="Parent/Guardian",3,IF(B106="Minor Child",4,IF(B106="Minor Sibling",5,IF(B106="Student Adult Child",6,IF(B106="Medical Power of Attorney",7,IF(B106="Other",8,"")))))))</f>
        <v/>
      </c>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x14ac:dyDescent="0.2">
      <c r="A107" s="218" t="s">
        <v>184</v>
      </c>
      <c r="B107" s="488"/>
      <c r="C107" s="15"/>
      <c r="D107" s="219"/>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x14ac:dyDescent="0.2">
      <c r="A108" s="218" t="s">
        <v>185</v>
      </c>
      <c r="B108" s="487"/>
      <c r="C108" s="7"/>
      <c r="D108" s="219"/>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x14ac:dyDescent="0.2">
      <c r="A109" s="218"/>
      <c r="B109" s="7"/>
      <c r="C109" s="7"/>
      <c r="D109" s="219"/>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42.75" x14ac:dyDescent="0.2">
      <c r="A110" s="223" t="s">
        <v>168</v>
      </c>
      <c r="B110" s="7"/>
      <c r="C110" s="225"/>
      <c r="D110" s="226" t="s">
        <v>169</v>
      </c>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x14ac:dyDescent="0.2">
      <c r="A111" s="218" t="s">
        <v>186</v>
      </c>
      <c r="B111" s="544"/>
      <c r="C111" s="7"/>
      <c r="D111" s="227" t="str">
        <f>IF(OR(B111="yes",B112="yes"),"A","")</f>
        <v/>
      </c>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x14ac:dyDescent="0.2">
      <c r="A112" s="218" t="s">
        <v>188</v>
      </c>
      <c r="B112" s="545"/>
      <c r="C112" s="7"/>
      <c r="D112" s="219"/>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x14ac:dyDescent="0.2">
      <c r="A113" s="218" t="s">
        <v>190</v>
      </c>
      <c r="B113" s="545"/>
      <c r="C113" s="7"/>
      <c r="D113" s="227" t="str">
        <f>IF(D111="",IF(OR(B114="undocumented",AND(B113="no",B114="yes",B115="no",B118="no",B119="no")),"B",""),"")</f>
        <v/>
      </c>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x14ac:dyDescent="0.2">
      <c r="A114" s="218" t="s">
        <v>191</v>
      </c>
      <c r="B114" s="546"/>
      <c r="C114" s="7"/>
      <c r="D114" s="219"/>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x14ac:dyDescent="0.2">
      <c r="A115" s="218" t="s">
        <v>192</v>
      </c>
      <c r="B115" s="546"/>
      <c r="C115" s="7"/>
      <c r="D115" s="219"/>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x14ac:dyDescent="0.2">
      <c r="A116" s="218" t="s">
        <v>175</v>
      </c>
      <c r="B116" s="546"/>
      <c r="C116" s="7"/>
      <c r="D116" s="227" t="str">
        <f>IF(AND(D111="",D113=""),IF(B116="yes","C",""),"")</f>
        <v/>
      </c>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x14ac:dyDescent="0.2">
      <c r="A117" s="218" t="s">
        <v>193</v>
      </c>
      <c r="B117" s="546"/>
      <c r="C117" s="7"/>
      <c r="D117" s="12" t="str">
        <f>IF(AND(D111="",D113="",D116=""),IF(AND(B117="yes", OR(B119="yes",B118="yes")),"",IF(AND(B117="yes",AND(B118="no",B119="no",B120="no")),"D","")),"")</f>
        <v/>
      </c>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x14ac:dyDescent="0.2">
      <c r="A118" s="218" t="s">
        <v>194</v>
      </c>
      <c r="B118" s="546"/>
      <c r="C118" s="7"/>
      <c r="D118" s="219"/>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x14ac:dyDescent="0.2">
      <c r="A119" s="218" t="s">
        <v>195</v>
      </c>
      <c r="B119" s="546"/>
      <c r="C119" s="7"/>
      <c r="D119" s="219"/>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x14ac:dyDescent="0.2">
      <c r="A120" s="218" t="s">
        <v>196</v>
      </c>
      <c r="B120" s="546"/>
      <c r="C120" s="7"/>
      <c r="D120" s="219"/>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x14ac:dyDescent="0.2">
      <c r="A121" s="218" t="s">
        <v>197</v>
      </c>
      <c r="B121" s="546"/>
      <c r="C121" s="7"/>
      <c r="D121" s="219" t="str">
        <f>IF(AND(D111="",D113="",D116="",D117=""),IF(AND(B117="yes",B121="yes",OR(B118="Yes",B119="Yes")),"E",""),"")</f>
        <v/>
      </c>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x14ac:dyDescent="0.2">
      <c r="A122" s="218" t="s">
        <v>181</v>
      </c>
      <c r="B122" s="546"/>
      <c r="C122" s="7"/>
      <c r="D122" s="12" t="str">
        <f>IF(AND(D111="",D113="",D116="",D117="",D121=""),IF(B122&gt;0,"F",""),"")</f>
        <v/>
      </c>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thickBot="1" x14ac:dyDescent="0.25">
      <c r="A123" s="228"/>
      <c r="B123" s="229"/>
      <c r="C123" s="229"/>
      <c r="D123" s="234"/>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thickBot="1" x14ac:dyDescent="0.25">
      <c r="A124" s="13"/>
      <c r="B124" s="13"/>
      <c r="C124" s="13"/>
      <c r="D124" s="13"/>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x14ac:dyDescent="0.2">
      <c r="A125" s="231" t="s">
        <v>59</v>
      </c>
      <c r="B125" s="232"/>
      <c r="C125" s="232"/>
      <c r="D125" s="233"/>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x14ac:dyDescent="0.2">
      <c r="A126" s="218" t="s">
        <v>182</v>
      </c>
      <c r="B126" s="485" t="str">
        <f>IF('Screening Form'!C84="","",'Screening Form'!C84)</f>
        <v/>
      </c>
      <c r="C126" s="7"/>
      <c r="D126" s="219"/>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x14ac:dyDescent="0.2">
      <c r="A127" s="218" t="s">
        <v>183</v>
      </c>
      <c r="B127" s="485" t="str">
        <f>IF('Screening Form'!C85="","",'Screening Form'!C85)</f>
        <v/>
      </c>
      <c r="C127" s="7"/>
      <c r="D127" s="227" t="str">
        <f>IF(B127="Spouse/Civil Union Partner",2,IF(B127="Parent/Guardian",3,IF(B127="Minor Child",4,IF(B127="Minor Sibling",5,IF(B127="Student Adult Child",6,IF(B127="Medical Power of Attorney",7,IF(B127="Other",8,"")))))))</f>
        <v/>
      </c>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x14ac:dyDescent="0.2">
      <c r="A128" s="218" t="s">
        <v>184</v>
      </c>
      <c r="B128" s="488"/>
      <c r="C128" s="15"/>
      <c r="D128" s="219"/>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x14ac:dyDescent="0.2">
      <c r="A129" s="218" t="s">
        <v>185</v>
      </c>
      <c r="B129" s="487"/>
      <c r="C129" s="7"/>
      <c r="D129" s="219"/>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x14ac:dyDescent="0.2">
      <c r="A130" s="218"/>
      <c r="B130" s="7"/>
      <c r="C130" s="7"/>
      <c r="D130" s="219"/>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42.75" x14ac:dyDescent="0.2">
      <c r="A131" s="223" t="s">
        <v>168</v>
      </c>
      <c r="B131" s="7"/>
      <c r="C131" s="225"/>
      <c r="D131" s="226" t="s">
        <v>169</v>
      </c>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x14ac:dyDescent="0.2">
      <c r="A132" s="218" t="s">
        <v>186</v>
      </c>
      <c r="B132" s="544"/>
      <c r="C132" s="7"/>
      <c r="D132" s="227" t="str">
        <f>IF(OR(B132="yes",B133="yes"),"A","")</f>
        <v/>
      </c>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x14ac:dyDescent="0.2">
      <c r="A133" s="218" t="s">
        <v>188</v>
      </c>
      <c r="B133" s="545"/>
      <c r="C133" s="7"/>
      <c r="D133" s="219"/>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x14ac:dyDescent="0.2">
      <c r="A134" s="218" t="s">
        <v>190</v>
      </c>
      <c r="B134" s="545"/>
      <c r="C134" s="7"/>
      <c r="D134" s="227" t="str">
        <f>IF(D132="",IF(OR(B135="undocumented",AND(B134="no",B135="yes",B136="no",B139="no",B140="no")),"B",""),"")</f>
        <v/>
      </c>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x14ac:dyDescent="0.2">
      <c r="A135" s="218" t="s">
        <v>191</v>
      </c>
      <c r="B135" s="546"/>
      <c r="C135" s="7"/>
      <c r="D135" s="219"/>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x14ac:dyDescent="0.2">
      <c r="A136" s="218" t="s">
        <v>192</v>
      </c>
      <c r="B136" s="546"/>
      <c r="C136" s="7"/>
      <c r="D136" s="219"/>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x14ac:dyDescent="0.2">
      <c r="A137" s="218" t="s">
        <v>175</v>
      </c>
      <c r="B137" s="546"/>
      <c r="C137" s="7"/>
      <c r="D137" s="227" t="str">
        <f>IF(AND(D132="",D134=""),IF(B137="yes","C",""),"")</f>
        <v/>
      </c>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x14ac:dyDescent="0.2">
      <c r="A138" s="218" t="s">
        <v>193</v>
      </c>
      <c r="B138" s="546"/>
      <c r="C138" s="7"/>
      <c r="D138" s="12" t="str">
        <f>IF(AND(D132="",D134="",D137=""),IF(AND(B138="yes", OR(B140="yes",B139="yes")),"",IF(AND(B138="yes",AND(B139="no",B140="no",B141="no")),"D","")),"")</f>
        <v/>
      </c>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x14ac:dyDescent="0.2">
      <c r="A139" s="218" t="s">
        <v>194</v>
      </c>
      <c r="B139" s="546"/>
      <c r="C139" s="7"/>
      <c r="D139" s="219"/>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x14ac:dyDescent="0.2">
      <c r="A140" s="218" t="s">
        <v>195</v>
      </c>
      <c r="B140" s="546"/>
      <c r="C140" s="7"/>
      <c r="D140" s="219"/>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x14ac:dyDescent="0.2">
      <c r="A141" s="218" t="s">
        <v>196</v>
      </c>
      <c r="B141" s="546"/>
      <c r="C141" s="7"/>
      <c r="D141" s="219"/>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x14ac:dyDescent="0.2">
      <c r="A142" s="218" t="s">
        <v>197</v>
      </c>
      <c r="B142" s="546"/>
      <c r="C142" s="7"/>
      <c r="D142" s="219" t="str">
        <f>IF(AND(D132="",D134="",D137="",D138=""),IF(AND(B138="yes",B142="yes",OR(B139="Yes",B140="Yes")),"E",""),"")</f>
        <v/>
      </c>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x14ac:dyDescent="0.2">
      <c r="A143" s="218" t="s">
        <v>181</v>
      </c>
      <c r="B143" s="546"/>
      <c r="C143" s="7"/>
      <c r="D143" s="12" t="str">
        <f>IF(AND(D132="",D134="",D137="",D138="",D142=""),IF(B143&gt;0,"F",""),"")</f>
        <v/>
      </c>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2.75" customHeight="1" x14ac:dyDescent="0.2">
      <c r="A144" s="218"/>
      <c r="B144" s="7"/>
      <c r="C144" s="7"/>
      <c r="D144" s="219"/>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thickBot="1" x14ac:dyDescent="0.25">
      <c r="A145" s="21"/>
      <c r="B145" s="22"/>
      <c r="C145" s="22"/>
      <c r="D145" s="23"/>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x14ac:dyDescent="0.2">
      <c r="A146" s="231" t="s">
        <v>63</v>
      </c>
      <c r="B146" s="232"/>
      <c r="C146" s="232"/>
      <c r="D146" s="233"/>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x14ac:dyDescent="0.2">
      <c r="A147" s="218" t="s">
        <v>182</v>
      </c>
      <c r="B147" s="485" t="str">
        <f>IF('Screening Form'!C90="","",'Screening Form'!C90)</f>
        <v/>
      </c>
      <c r="C147" s="7"/>
      <c r="D147" s="219"/>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x14ac:dyDescent="0.2">
      <c r="A148" s="218" t="s">
        <v>183</v>
      </c>
      <c r="B148" s="485" t="str">
        <f>IF('Screening Form'!C91="","",'Screening Form'!C91)</f>
        <v/>
      </c>
      <c r="C148" s="7"/>
      <c r="D148" s="227" t="str">
        <f>IF(B148="Spouse/Civil Union Partner",2,IF(B148="Parent/Guardian",3,IF(B148="Minor Child",4,IF(B148="Minor Sibling",5,IF(B148="Student Adult Child",6,IF(B148="Medical Power of Attorney",7,IF(B148="Other",8,"")))))))</f>
        <v/>
      </c>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x14ac:dyDescent="0.2">
      <c r="A149" s="218" t="s">
        <v>184</v>
      </c>
      <c r="B149" s="488"/>
      <c r="C149" s="15"/>
      <c r="D149" s="219"/>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x14ac:dyDescent="0.2">
      <c r="A150" s="218" t="s">
        <v>185</v>
      </c>
      <c r="B150" s="487"/>
      <c r="C150" s="7"/>
      <c r="D150" s="219"/>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x14ac:dyDescent="0.2">
      <c r="A151" s="218"/>
      <c r="B151" s="7"/>
      <c r="C151" s="7"/>
      <c r="D151" s="219"/>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42.75" x14ac:dyDescent="0.2">
      <c r="A152" s="223" t="s">
        <v>168</v>
      </c>
      <c r="B152" s="7"/>
      <c r="C152" s="225"/>
      <c r="D152" s="226" t="s">
        <v>169</v>
      </c>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x14ac:dyDescent="0.2">
      <c r="A153" s="218" t="s">
        <v>186</v>
      </c>
      <c r="B153" s="544"/>
      <c r="C153" s="7"/>
      <c r="D153" s="227" t="str">
        <f>IF(OR(B153="yes",B154="yes"),"A","")</f>
        <v/>
      </c>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x14ac:dyDescent="0.2">
      <c r="A154" s="218" t="s">
        <v>188</v>
      </c>
      <c r="B154" s="545"/>
      <c r="C154" s="7"/>
      <c r="D154" s="219"/>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x14ac:dyDescent="0.2">
      <c r="A155" s="218" t="s">
        <v>190</v>
      </c>
      <c r="B155" s="545"/>
      <c r="C155" s="7"/>
      <c r="D155" s="227" t="str">
        <f>IF(D153="",IF(OR(B156="undocumented",AND(B155="no",B156="yes",B157="no",B160="no",B161="no")),"B",""),"")</f>
        <v/>
      </c>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 customHeight="1" x14ac:dyDescent="0.2">
      <c r="A156" s="218" t="s">
        <v>191</v>
      </c>
      <c r="B156" s="546"/>
      <c r="C156" s="7"/>
      <c r="D156" s="219"/>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x14ac:dyDescent="0.2">
      <c r="A157" s="218" t="s">
        <v>192</v>
      </c>
      <c r="B157" s="546"/>
      <c r="C157" s="7"/>
      <c r="D157" s="219"/>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x14ac:dyDescent="0.2">
      <c r="A158" s="218" t="s">
        <v>175</v>
      </c>
      <c r="B158" s="546"/>
      <c r="C158" s="7"/>
      <c r="D158" s="227" t="str">
        <f>IF(AND(D153="",D155=""),IF(B158="yes","C",""),"")</f>
        <v/>
      </c>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x14ac:dyDescent="0.2">
      <c r="A159" s="218" t="s">
        <v>193</v>
      </c>
      <c r="B159" s="546"/>
      <c r="C159" s="7"/>
      <c r="D159" s="12" t="str">
        <f>IF(AND(D153="",D155="",D158=""),IF(AND(B159="yes", OR(B161="yes",B160="yes")),"",IF(AND(B159="yes",AND(B160="no",B161="no",B162="no")),"D","")),"")</f>
        <v/>
      </c>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x14ac:dyDescent="0.2">
      <c r="A160" s="218" t="s">
        <v>194</v>
      </c>
      <c r="B160" s="546"/>
      <c r="C160" s="7"/>
      <c r="D160" s="219"/>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x14ac:dyDescent="0.2">
      <c r="A161" s="218" t="s">
        <v>195</v>
      </c>
      <c r="B161" s="546"/>
      <c r="C161" s="7"/>
      <c r="D161" s="219"/>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x14ac:dyDescent="0.2">
      <c r="A162" s="218" t="s">
        <v>196</v>
      </c>
      <c r="B162" s="546"/>
      <c r="C162" s="7"/>
      <c r="D162" s="219"/>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x14ac:dyDescent="0.2">
      <c r="A163" s="218" t="s">
        <v>197</v>
      </c>
      <c r="B163" s="546"/>
      <c r="C163" s="7"/>
      <c r="D163" s="219" t="str">
        <f>IF(AND(D153="",D155="",D158="",D159=""),IF(AND(B159="yes",B163="yes",OR(B160="Yes",B161="Yes")),"E",""),"")</f>
        <v/>
      </c>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x14ac:dyDescent="0.2">
      <c r="A164" s="218" t="s">
        <v>181</v>
      </c>
      <c r="B164" s="546"/>
      <c r="C164" s="7"/>
      <c r="D164" s="12" t="str">
        <f>IF(AND(D153="",D155="",D158="",D159="",D163=""),IF(B164&gt;0,"F",""),"")</f>
        <v/>
      </c>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thickBot="1" x14ac:dyDescent="0.25">
      <c r="A165" s="235"/>
      <c r="B165" s="229"/>
      <c r="C165" s="236"/>
      <c r="D165" s="230"/>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2.75" customHeight="1" thickBot="1" x14ac:dyDescent="0.25">
      <c r="A166" s="21"/>
      <c r="B166" s="22"/>
      <c r="C166" s="22"/>
      <c r="D166" s="23"/>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x14ac:dyDescent="0.2">
      <c r="A167" s="231" t="s">
        <v>67</v>
      </c>
      <c r="B167" s="232"/>
      <c r="C167" s="232"/>
      <c r="D167" s="233"/>
      <c r="E167" s="16"/>
      <c r="F167" s="16"/>
      <c r="G167" s="7"/>
      <c r="H167" s="16"/>
      <c r="I167" s="16"/>
      <c r="J167" s="16"/>
      <c r="K167" s="16"/>
      <c r="L167" s="16"/>
      <c r="M167" s="16"/>
      <c r="N167" s="16"/>
      <c r="O167" s="16"/>
      <c r="P167" s="16"/>
      <c r="Q167" s="16"/>
      <c r="R167" s="16"/>
      <c r="S167" s="16"/>
      <c r="T167" s="16"/>
      <c r="U167" s="16"/>
      <c r="V167" s="16"/>
      <c r="W167" s="16"/>
      <c r="X167" s="16"/>
      <c r="Y167" s="16"/>
      <c r="Z167" s="16"/>
    </row>
    <row r="168" spans="1:26" ht="12.75" customHeight="1" x14ac:dyDescent="0.2">
      <c r="A168" s="218" t="s">
        <v>182</v>
      </c>
      <c r="B168" s="485" t="str">
        <f>IF('Screening Form'!C96="","",'Screening Form'!C96)</f>
        <v/>
      </c>
      <c r="C168" s="7"/>
      <c r="D168" s="219"/>
      <c r="E168" s="1"/>
      <c r="F168" s="1"/>
      <c r="G168" s="1"/>
      <c r="H168" s="1"/>
      <c r="I168" s="1"/>
      <c r="J168" s="1"/>
      <c r="K168" s="1"/>
      <c r="L168" s="1"/>
      <c r="M168" s="1"/>
      <c r="N168" s="1"/>
      <c r="O168" s="1"/>
      <c r="P168" s="1"/>
      <c r="Q168" s="1"/>
      <c r="R168" s="1"/>
      <c r="S168" s="1"/>
      <c r="T168" s="1"/>
      <c r="U168" s="1"/>
      <c r="V168" s="1"/>
      <c r="W168" s="1"/>
      <c r="X168" s="1"/>
      <c r="Y168" s="1"/>
      <c r="Z168" s="1"/>
    </row>
    <row r="169" spans="1:26" ht="15" customHeight="1" x14ac:dyDescent="0.2">
      <c r="A169" s="218" t="s">
        <v>183</v>
      </c>
      <c r="B169" s="485" t="str">
        <f>IF('Screening Form'!C97="","",'Screening Form'!C97)</f>
        <v/>
      </c>
      <c r="C169" s="7"/>
      <c r="D169" s="227" t="str">
        <f>IF(B169="Spouse/Civil Union Partner",2,IF(B169="Parent/Guardian",3,IF(B169="Minor Child",4,IF(B169="Minor Sibling",5,IF(B169="Student Adult Child",6,IF(B169="Medical Power of Attorney",7,IF(B169="Other",8,"")))))))</f>
        <v/>
      </c>
    </row>
    <row r="170" spans="1:26" ht="15" customHeight="1" x14ac:dyDescent="0.2">
      <c r="A170" s="218" t="s">
        <v>184</v>
      </c>
      <c r="B170" s="488"/>
      <c r="C170" s="15"/>
      <c r="D170" s="219"/>
    </row>
    <row r="171" spans="1:26" ht="15" customHeight="1" x14ac:dyDescent="0.2">
      <c r="A171" s="218" t="s">
        <v>185</v>
      </c>
      <c r="B171" s="487"/>
      <c r="C171" s="7"/>
      <c r="D171" s="219"/>
    </row>
    <row r="172" spans="1:26" ht="15" customHeight="1" x14ac:dyDescent="0.2">
      <c r="A172" s="218"/>
      <c r="B172" s="7"/>
      <c r="C172" s="7"/>
      <c r="D172" s="219"/>
    </row>
    <row r="173" spans="1:26" ht="42.75" x14ac:dyDescent="0.2">
      <c r="A173" s="223" t="s">
        <v>168</v>
      </c>
      <c r="B173" s="7"/>
      <c r="C173" s="225"/>
      <c r="D173" s="226" t="s">
        <v>169</v>
      </c>
    </row>
    <row r="174" spans="1:26" ht="14.25" x14ac:dyDescent="0.2">
      <c r="A174" s="218" t="s">
        <v>186</v>
      </c>
      <c r="B174" s="544"/>
      <c r="C174" s="7"/>
      <c r="D174" s="227" t="str">
        <f>IF(OR(B174="yes",B175="yes"),"A","")</f>
        <v/>
      </c>
    </row>
    <row r="175" spans="1:26" ht="15" customHeight="1" x14ac:dyDescent="0.2">
      <c r="A175" s="218" t="s">
        <v>188</v>
      </c>
      <c r="B175" s="545"/>
      <c r="C175" s="7"/>
      <c r="D175" s="219"/>
    </row>
    <row r="176" spans="1:26" ht="15" customHeight="1" x14ac:dyDescent="0.2">
      <c r="A176" s="218" t="s">
        <v>190</v>
      </c>
      <c r="B176" s="545"/>
      <c r="C176" s="7"/>
      <c r="D176" s="227" t="str">
        <f>IF(D174="",IF(OR(B177="undocumented",AND(B176="no",B177="yes",B178="no",B181="no",B182="no")),"B",""),"")</f>
        <v/>
      </c>
    </row>
    <row r="177" spans="1:4" ht="15" customHeight="1" x14ac:dyDescent="0.2">
      <c r="A177" s="218" t="s">
        <v>191</v>
      </c>
      <c r="B177" s="546"/>
      <c r="C177" s="7"/>
      <c r="D177" s="219"/>
    </row>
    <row r="178" spans="1:4" ht="15" customHeight="1" x14ac:dyDescent="0.2">
      <c r="A178" s="218" t="s">
        <v>192</v>
      </c>
      <c r="B178" s="546"/>
      <c r="C178" s="7"/>
      <c r="D178" s="219"/>
    </row>
    <row r="179" spans="1:4" ht="15" customHeight="1" x14ac:dyDescent="0.2">
      <c r="A179" s="218" t="s">
        <v>175</v>
      </c>
      <c r="B179" s="546"/>
      <c r="C179" s="7"/>
      <c r="D179" s="227" t="str">
        <f>IF(AND(D174="",D176=""),IF(B179="yes","C",""),"")</f>
        <v/>
      </c>
    </row>
    <row r="180" spans="1:4" ht="15" customHeight="1" x14ac:dyDescent="0.2">
      <c r="A180" s="218" t="s">
        <v>193</v>
      </c>
      <c r="B180" s="546"/>
      <c r="C180" s="7"/>
      <c r="D180" s="12" t="str">
        <f>IF(AND(D174="",D176="",D179=""),IF(AND(B180="yes", OR(B182="yes",B181="yes")),"",IF(AND(B180="yes",AND(B181="no",B182="no",B183="no")),"D","")),"")</f>
        <v/>
      </c>
    </row>
    <row r="181" spans="1:4" ht="15" customHeight="1" x14ac:dyDescent="0.2">
      <c r="A181" s="218" t="s">
        <v>194</v>
      </c>
      <c r="B181" s="546"/>
      <c r="C181" s="7"/>
      <c r="D181" s="219"/>
    </row>
    <row r="182" spans="1:4" ht="15" customHeight="1" x14ac:dyDescent="0.2">
      <c r="A182" s="218" t="s">
        <v>195</v>
      </c>
      <c r="B182" s="546"/>
      <c r="C182" s="7"/>
      <c r="D182" s="219"/>
    </row>
    <row r="183" spans="1:4" ht="15" customHeight="1" x14ac:dyDescent="0.2">
      <c r="A183" s="218" t="s">
        <v>196</v>
      </c>
      <c r="B183" s="546"/>
      <c r="C183" s="7"/>
      <c r="D183" s="219"/>
    </row>
    <row r="184" spans="1:4" ht="15" customHeight="1" x14ac:dyDescent="0.2">
      <c r="A184" s="218" t="s">
        <v>197</v>
      </c>
      <c r="B184" s="546"/>
      <c r="C184" s="7"/>
      <c r="D184" s="219" t="str">
        <f>IF(AND(D174="",D176="",D179="",D180=""),IF(AND(B180="yes",B184="yes",OR(B181="Yes",B182="Yes")),"E",""),"")</f>
        <v/>
      </c>
    </row>
    <row r="185" spans="1:4" ht="15" customHeight="1" x14ac:dyDescent="0.2">
      <c r="A185" s="218" t="s">
        <v>181</v>
      </c>
      <c r="B185" s="546"/>
      <c r="C185" s="7"/>
      <c r="D185" s="12" t="str">
        <f>IF(AND(D174="",D176="",D179="",D180="",D184=""),IF(B185&gt;0,"F",""),"")</f>
        <v/>
      </c>
    </row>
    <row r="186" spans="1:4" ht="15" customHeight="1" thickBot="1" x14ac:dyDescent="0.25">
      <c r="A186" s="235"/>
      <c r="B186" s="229"/>
      <c r="C186" s="236"/>
      <c r="D186" s="230"/>
    </row>
    <row r="187" spans="1:4" ht="15" customHeight="1" thickBot="1" x14ac:dyDescent="0.25">
      <c r="A187" s="21"/>
      <c r="B187" s="22"/>
      <c r="C187" s="22"/>
      <c r="D187" s="23"/>
    </row>
    <row r="188" spans="1:4" ht="15" customHeight="1" x14ac:dyDescent="0.2">
      <c r="A188" s="231" t="s">
        <v>71</v>
      </c>
      <c r="B188" s="232"/>
      <c r="C188" s="232"/>
      <c r="D188" s="233"/>
    </row>
    <row r="189" spans="1:4" ht="15" customHeight="1" x14ac:dyDescent="0.2">
      <c r="A189" s="218" t="s">
        <v>182</v>
      </c>
      <c r="B189" s="485" t="str">
        <f>IF('Screening Form'!C102="","",'Screening Form'!C102)</f>
        <v/>
      </c>
      <c r="C189" s="7"/>
      <c r="D189" s="219"/>
    </row>
    <row r="190" spans="1:4" ht="15" customHeight="1" x14ac:dyDescent="0.2">
      <c r="A190" s="218" t="s">
        <v>183</v>
      </c>
      <c r="B190" s="485" t="str">
        <f>IF('Screening Form'!C103="","",'Screening Form'!C103)</f>
        <v/>
      </c>
      <c r="C190" s="7"/>
      <c r="D190" s="227" t="str">
        <f>IF(B190="Spouse/Civil Union Partner",2,IF(B190="Parent/Guardian",3,IF(B190="Minor Child",4,IF(B190="Minor Sibling",5,IF(B190="Student Adult Child",6,IF(B190="Medical Power of Attorney",7,IF(B190="Other",8,"")))))))</f>
        <v/>
      </c>
    </row>
    <row r="191" spans="1:4" ht="15" customHeight="1" x14ac:dyDescent="0.2">
      <c r="A191" s="218" t="s">
        <v>184</v>
      </c>
      <c r="B191" s="488"/>
      <c r="C191" s="15"/>
      <c r="D191" s="219"/>
    </row>
    <row r="192" spans="1:4" ht="15" customHeight="1" x14ac:dyDescent="0.2">
      <c r="A192" s="218" t="s">
        <v>185</v>
      </c>
      <c r="B192" s="487"/>
      <c r="C192" s="7"/>
      <c r="D192" s="219"/>
    </row>
    <row r="193" spans="1:4" ht="15" customHeight="1" x14ac:dyDescent="0.2">
      <c r="A193" s="218"/>
      <c r="B193" s="7"/>
      <c r="C193" s="7"/>
      <c r="D193" s="219"/>
    </row>
    <row r="194" spans="1:4" ht="42.75" x14ac:dyDescent="0.2">
      <c r="A194" s="223" t="s">
        <v>168</v>
      </c>
      <c r="B194" s="7"/>
      <c r="C194" s="225"/>
      <c r="D194" s="226" t="s">
        <v>169</v>
      </c>
    </row>
    <row r="195" spans="1:4" ht="14.25" x14ac:dyDescent="0.2">
      <c r="A195" s="218" t="s">
        <v>186</v>
      </c>
      <c r="B195" s="544"/>
      <c r="C195" s="7"/>
      <c r="D195" s="227" t="str">
        <f>IF(OR(B195="yes",B196="yes"),"A","")</f>
        <v/>
      </c>
    </row>
    <row r="196" spans="1:4" ht="15" customHeight="1" x14ac:dyDescent="0.2">
      <c r="A196" s="218" t="s">
        <v>188</v>
      </c>
      <c r="B196" s="545"/>
      <c r="C196" s="7"/>
      <c r="D196" s="219"/>
    </row>
    <row r="197" spans="1:4" ht="15" customHeight="1" x14ac:dyDescent="0.2">
      <c r="A197" s="218" t="s">
        <v>190</v>
      </c>
      <c r="B197" s="545"/>
      <c r="C197" s="7"/>
      <c r="D197" s="227" t="str">
        <f>IF(D195="",IF(OR(B198="undocumented",AND(B197="no",B198="yes",B199="no",B202="no",B203="no")),"B",""),"")</f>
        <v/>
      </c>
    </row>
    <row r="198" spans="1:4" ht="15" customHeight="1" x14ac:dyDescent="0.2">
      <c r="A198" s="218" t="s">
        <v>191</v>
      </c>
      <c r="B198" s="546"/>
      <c r="C198" s="7"/>
      <c r="D198" s="219"/>
    </row>
    <row r="199" spans="1:4" ht="15" customHeight="1" x14ac:dyDescent="0.2">
      <c r="A199" s="218" t="s">
        <v>192</v>
      </c>
      <c r="B199" s="546"/>
      <c r="C199" s="7"/>
      <c r="D199" s="219"/>
    </row>
    <row r="200" spans="1:4" ht="15" customHeight="1" x14ac:dyDescent="0.2">
      <c r="A200" s="218" t="s">
        <v>175</v>
      </c>
      <c r="B200" s="546"/>
      <c r="C200" s="7"/>
      <c r="D200" s="227" t="str">
        <f>IF(AND(D195="",D197=""),IF(B200="yes","C",""),"")</f>
        <v/>
      </c>
    </row>
    <row r="201" spans="1:4" ht="15" customHeight="1" x14ac:dyDescent="0.2">
      <c r="A201" s="218" t="s">
        <v>193</v>
      </c>
      <c r="B201" s="546"/>
      <c r="C201" s="7"/>
      <c r="D201" s="12" t="str">
        <f>IF(AND(D195="",D197="",D200=""),IF(AND(B201="yes", OR(B203="yes",B202="yes")),"",IF(AND(B201="yes",AND(B202="no",B203="no",B204="no")),"D","")),"")</f>
        <v/>
      </c>
    </row>
    <row r="202" spans="1:4" ht="15" customHeight="1" x14ac:dyDescent="0.2">
      <c r="A202" s="218" t="s">
        <v>194</v>
      </c>
      <c r="B202" s="546"/>
      <c r="C202" s="7"/>
      <c r="D202" s="219"/>
    </row>
    <row r="203" spans="1:4" ht="15" customHeight="1" x14ac:dyDescent="0.2">
      <c r="A203" s="218" t="s">
        <v>195</v>
      </c>
      <c r="B203" s="546"/>
      <c r="C203" s="7"/>
      <c r="D203" s="219"/>
    </row>
    <row r="204" spans="1:4" ht="15" customHeight="1" x14ac:dyDescent="0.2">
      <c r="A204" s="218" t="s">
        <v>196</v>
      </c>
      <c r="B204" s="546"/>
      <c r="C204" s="7"/>
      <c r="D204" s="219"/>
    </row>
    <row r="205" spans="1:4" ht="15" customHeight="1" x14ac:dyDescent="0.2">
      <c r="A205" s="218" t="s">
        <v>197</v>
      </c>
      <c r="B205" s="546"/>
      <c r="C205" s="7"/>
      <c r="D205" s="219" t="str">
        <f>IF(AND(D195="",D197="",D200="",D201=""),IF(AND(B201="yes",B205="yes",OR(B202="Yes",B203="Yes")),"E",""),"")</f>
        <v/>
      </c>
    </row>
    <row r="206" spans="1:4" ht="15" customHeight="1" x14ac:dyDescent="0.2">
      <c r="A206" s="218" t="s">
        <v>181</v>
      </c>
      <c r="B206" s="546"/>
      <c r="C206" s="7"/>
      <c r="D206" s="12" t="str">
        <f>IF(AND(D195="",D197="",D200="",D201="",D205=""),IF(B206&gt;0,"F",""),"")</f>
        <v/>
      </c>
    </row>
    <row r="207" spans="1:4" ht="15" customHeight="1" thickBot="1" x14ac:dyDescent="0.25">
      <c r="A207" s="235"/>
      <c r="B207" s="229"/>
      <c r="C207" s="236"/>
      <c r="D207" s="230"/>
    </row>
    <row r="208" spans="1:4" ht="15" customHeight="1" thickBot="1" x14ac:dyDescent="0.25">
      <c r="A208" s="21"/>
      <c r="B208" s="22"/>
      <c r="C208" s="22"/>
      <c r="D208" s="23"/>
    </row>
    <row r="209" spans="1:4" ht="15" customHeight="1" x14ac:dyDescent="0.2">
      <c r="A209" s="231" t="s">
        <v>75</v>
      </c>
      <c r="B209" s="232"/>
      <c r="C209" s="232"/>
      <c r="D209" s="233"/>
    </row>
    <row r="210" spans="1:4" ht="15" customHeight="1" x14ac:dyDescent="0.2">
      <c r="A210" s="218" t="s">
        <v>182</v>
      </c>
      <c r="B210" s="485" t="str">
        <f>IF('Screening Form'!C108="","",'Screening Form'!C108)</f>
        <v/>
      </c>
      <c r="C210" s="7"/>
      <c r="D210" s="219"/>
    </row>
    <row r="211" spans="1:4" ht="15" customHeight="1" x14ac:dyDescent="0.2">
      <c r="A211" s="218" t="s">
        <v>183</v>
      </c>
      <c r="B211" s="485" t="str">
        <f>IF('Screening Form'!C109="","",'Screening Form'!C109)</f>
        <v/>
      </c>
      <c r="C211" s="7"/>
      <c r="D211" s="227" t="str">
        <f>IF(B211="Spouse/Civil Union Partner",2,IF(B211="Parent/Guardian",3,IF(B211="Minor Child",4,IF(B211="Minor Sibling",5,IF(B211="Student Adult Child",6,IF(B211="Medical Power of Attorney",7,IF(B211="Other",8,"")))))))</f>
        <v/>
      </c>
    </row>
    <row r="212" spans="1:4" ht="15" customHeight="1" x14ac:dyDescent="0.2">
      <c r="A212" s="218" t="s">
        <v>184</v>
      </c>
      <c r="B212" s="488"/>
      <c r="C212" s="15"/>
      <c r="D212" s="219"/>
    </row>
    <row r="213" spans="1:4" ht="15" customHeight="1" x14ac:dyDescent="0.2">
      <c r="A213" s="218" t="s">
        <v>185</v>
      </c>
      <c r="B213" s="487"/>
      <c r="C213" s="7"/>
      <c r="D213" s="219"/>
    </row>
    <row r="214" spans="1:4" ht="15" customHeight="1" x14ac:dyDescent="0.2">
      <c r="A214" s="218"/>
      <c r="B214" s="7"/>
      <c r="C214" s="7"/>
      <c r="D214" s="219"/>
    </row>
    <row r="215" spans="1:4" ht="42.75" x14ac:dyDescent="0.2">
      <c r="A215" s="223" t="s">
        <v>168</v>
      </c>
      <c r="B215" s="7"/>
      <c r="C215" s="225"/>
      <c r="D215" s="226" t="s">
        <v>169</v>
      </c>
    </row>
    <row r="216" spans="1:4" ht="14.25" x14ac:dyDescent="0.2">
      <c r="A216" s="218" t="s">
        <v>186</v>
      </c>
      <c r="B216" s="544"/>
      <c r="C216" s="7"/>
      <c r="D216" s="227" t="str">
        <f>IF(OR(B216="yes",B217="yes"),"A","")</f>
        <v/>
      </c>
    </row>
    <row r="217" spans="1:4" ht="15" customHeight="1" x14ac:dyDescent="0.2">
      <c r="A217" s="218" t="s">
        <v>188</v>
      </c>
      <c r="B217" s="545"/>
      <c r="C217" s="7"/>
      <c r="D217" s="219"/>
    </row>
    <row r="218" spans="1:4" ht="15" customHeight="1" x14ac:dyDescent="0.2">
      <c r="A218" s="218" t="s">
        <v>190</v>
      </c>
      <c r="B218" s="545"/>
      <c r="C218" s="7"/>
      <c r="D218" s="227" t="str">
        <f>IF(D216="",IF(OR(B219="undocumented",AND(B218="no",B219="yes",B220="no",B223="no",B224="no")),"B",""),"")</f>
        <v/>
      </c>
    </row>
    <row r="219" spans="1:4" ht="15" customHeight="1" x14ac:dyDescent="0.2">
      <c r="A219" s="218" t="s">
        <v>191</v>
      </c>
      <c r="B219" s="546"/>
      <c r="C219" s="7"/>
      <c r="D219" s="219"/>
    </row>
    <row r="220" spans="1:4" ht="15" customHeight="1" x14ac:dyDescent="0.2">
      <c r="A220" s="218" t="s">
        <v>192</v>
      </c>
      <c r="B220" s="546"/>
      <c r="C220" s="7"/>
      <c r="D220" s="219"/>
    </row>
    <row r="221" spans="1:4" ht="15" customHeight="1" x14ac:dyDescent="0.2">
      <c r="A221" s="218" t="s">
        <v>175</v>
      </c>
      <c r="B221" s="546"/>
      <c r="C221" s="7"/>
      <c r="D221" s="227" t="str">
        <f>IF(AND(D216="",D218=""),IF(B221="yes","C",""),"")</f>
        <v/>
      </c>
    </row>
    <row r="222" spans="1:4" ht="15" customHeight="1" x14ac:dyDescent="0.2">
      <c r="A222" s="218" t="s">
        <v>193</v>
      </c>
      <c r="B222" s="546"/>
      <c r="C222" s="7"/>
      <c r="D222" s="12" t="str">
        <f>IF(AND(D216="",D218="",D221=""),IF(AND(B222="yes", OR(B224="yes",B223="yes")),"",IF(AND(B222="yes",AND(B223="no",B224="no",B225="no")),"D","")),"")</f>
        <v/>
      </c>
    </row>
    <row r="223" spans="1:4" ht="15" customHeight="1" x14ac:dyDescent="0.2">
      <c r="A223" s="218" t="s">
        <v>194</v>
      </c>
      <c r="B223" s="546"/>
      <c r="C223" s="7"/>
      <c r="D223" s="219"/>
    </row>
    <row r="224" spans="1:4" ht="15" customHeight="1" x14ac:dyDescent="0.2">
      <c r="A224" s="218" t="s">
        <v>195</v>
      </c>
      <c r="B224" s="546"/>
      <c r="C224" s="7"/>
      <c r="D224" s="219"/>
    </row>
    <row r="225" spans="1:4" ht="15" customHeight="1" x14ac:dyDescent="0.2">
      <c r="A225" s="218" t="s">
        <v>196</v>
      </c>
      <c r="B225" s="546"/>
      <c r="C225" s="7"/>
      <c r="D225" s="219"/>
    </row>
    <row r="226" spans="1:4" ht="15" customHeight="1" x14ac:dyDescent="0.2">
      <c r="A226" s="218" t="s">
        <v>197</v>
      </c>
      <c r="B226" s="546"/>
      <c r="C226" s="7"/>
      <c r="D226" s="219" t="str">
        <f>IF(AND(D216="",D218="",D221="",D222=""),IF(AND(B222="yes",B226="yes",OR(B223="Yes",B224="Yes")),"E",""),"")</f>
        <v/>
      </c>
    </row>
    <row r="227" spans="1:4" ht="15" customHeight="1" x14ac:dyDescent="0.2">
      <c r="A227" s="218" t="s">
        <v>181</v>
      </c>
      <c r="B227" s="546"/>
      <c r="C227" s="7"/>
      <c r="D227" s="12" t="str">
        <f>IF(AND(D216="",D218="",D221="",D222="",D226=""),IF(B227&gt;0,"F",""),"")</f>
        <v/>
      </c>
    </row>
    <row r="228" spans="1:4" ht="15" customHeight="1" thickBot="1" x14ac:dyDescent="0.25">
      <c r="A228" s="235"/>
      <c r="B228" s="229"/>
      <c r="C228" s="236"/>
      <c r="D228" s="230"/>
    </row>
    <row r="229" spans="1:4" ht="15" customHeight="1" thickBot="1" x14ac:dyDescent="0.25">
      <c r="A229" s="21"/>
      <c r="B229" s="22"/>
      <c r="C229" s="22"/>
      <c r="D229" s="23"/>
    </row>
    <row r="230" spans="1:4" ht="15" customHeight="1" x14ac:dyDescent="0.2">
      <c r="A230" s="231" t="s">
        <v>79</v>
      </c>
      <c r="B230" s="232"/>
      <c r="C230" s="232"/>
      <c r="D230" s="233"/>
    </row>
    <row r="231" spans="1:4" ht="15" customHeight="1" x14ac:dyDescent="0.2">
      <c r="A231" s="218" t="s">
        <v>182</v>
      </c>
      <c r="B231" s="485" t="str">
        <f>IF('Screening Form'!C114="","",'Screening Form'!C114)</f>
        <v/>
      </c>
      <c r="C231" s="7"/>
      <c r="D231" s="219"/>
    </row>
    <row r="232" spans="1:4" ht="15" customHeight="1" x14ac:dyDescent="0.2">
      <c r="A232" s="218" t="s">
        <v>183</v>
      </c>
      <c r="B232" s="485" t="str">
        <f>IF('Screening Form'!C115="","",'Screening Form'!C115)</f>
        <v/>
      </c>
      <c r="C232" s="7"/>
      <c r="D232" s="227" t="str">
        <f>IF(B232="Spouse/Civil Union Partner",2,IF(B232="Parent/Guardian",3,IF(B232="Minor Child",4,IF(B232="Minor Sibling",5,IF(B232="Student Adult Child",6,IF(B232="Medical Power of Attorney",7,IF(B232="Other",8,"")))))))</f>
        <v/>
      </c>
    </row>
    <row r="233" spans="1:4" ht="15" customHeight="1" x14ac:dyDescent="0.2">
      <c r="A233" s="218" t="s">
        <v>184</v>
      </c>
      <c r="B233" s="488"/>
      <c r="C233" s="15"/>
      <c r="D233" s="219"/>
    </row>
    <row r="234" spans="1:4" ht="15" customHeight="1" x14ac:dyDescent="0.2">
      <c r="A234" s="218" t="s">
        <v>185</v>
      </c>
      <c r="B234" s="487"/>
      <c r="C234" s="7"/>
      <c r="D234" s="219"/>
    </row>
    <row r="235" spans="1:4" ht="15" customHeight="1" x14ac:dyDescent="0.2">
      <c r="A235" s="218"/>
      <c r="B235" s="7"/>
      <c r="C235" s="7"/>
      <c r="D235" s="219"/>
    </row>
    <row r="236" spans="1:4" ht="42.75" x14ac:dyDescent="0.2">
      <c r="A236" s="223" t="s">
        <v>168</v>
      </c>
      <c r="B236" s="7"/>
      <c r="C236" s="225"/>
      <c r="D236" s="226" t="s">
        <v>169</v>
      </c>
    </row>
    <row r="237" spans="1:4" ht="14.25" x14ac:dyDescent="0.2">
      <c r="A237" s="218" t="s">
        <v>186</v>
      </c>
      <c r="B237" s="544"/>
      <c r="C237" s="7"/>
      <c r="D237" s="227" t="str">
        <f>IF(OR(B237="yes",B238="yes"),"A","")</f>
        <v/>
      </c>
    </row>
    <row r="238" spans="1:4" ht="15" customHeight="1" x14ac:dyDescent="0.2">
      <c r="A238" s="218" t="s">
        <v>188</v>
      </c>
      <c r="B238" s="545"/>
      <c r="C238" s="7"/>
      <c r="D238" s="219"/>
    </row>
    <row r="239" spans="1:4" ht="15" customHeight="1" x14ac:dyDescent="0.2">
      <c r="A239" s="218" t="s">
        <v>190</v>
      </c>
      <c r="B239" s="545"/>
      <c r="C239" s="7"/>
      <c r="D239" s="227" t="str">
        <f>IF(D237="",IF(OR(B240="undocumented",AND(B239="no",B240="yes",B241="no",B244="no",B245="no")),"B",""),"")</f>
        <v/>
      </c>
    </row>
    <row r="240" spans="1:4" ht="15" customHeight="1" x14ac:dyDescent="0.2">
      <c r="A240" s="218" t="s">
        <v>191</v>
      </c>
      <c r="B240" s="546"/>
      <c r="C240" s="7"/>
      <c r="D240" s="219"/>
    </row>
    <row r="241" spans="1:4" ht="15" customHeight="1" x14ac:dyDescent="0.2">
      <c r="A241" s="218" t="s">
        <v>192</v>
      </c>
      <c r="B241" s="546"/>
      <c r="C241" s="7"/>
      <c r="D241" s="219"/>
    </row>
    <row r="242" spans="1:4" ht="15" customHeight="1" x14ac:dyDescent="0.2">
      <c r="A242" s="218" t="s">
        <v>175</v>
      </c>
      <c r="B242" s="546"/>
      <c r="C242" s="7"/>
      <c r="D242" s="227" t="str">
        <f>IF(AND(D237="",D239=""),IF(B242="yes","C",""),"")</f>
        <v/>
      </c>
    </row>
    <row r="243" spans="1:4" ht="15" customHeight="1" x14ac:dyDescent="0.2">
      <c r="A243" s="218" t="s">
        <v>193</v>
      </c>
      <c r="B243" s="546"/>
      <c r="C243" s="7"/>
      <c r="D243" s="12" t="str">
        <f>IF(AND(D237="",D239="",D242=""),IF(AND(B243="yes", OR(B245="yes",B244="yes")),"",IF(AND(B243="yes",AND(B244="no",B245="no",B246="no")),"D","")),"")</f>
        <v/>
      </c>
    </row>
    <row r="244" spans="1:4" ht="15" customHeight="1" x14ac:dyDescent="0.2">
      <c r="A244" s="218" t="s">
        <v>194</v>
      </c>
      <c r="B244" s="546"/>
      <c r="C244" s="7"/>
      <c r="D244" s="219"/>
    </row>
    <row r="245" spans="1:4" ht="15" customHeight="1" x14ac:dyDescent="0.2">
      <c r="A245" s="218" t="s">
        <v>195</v>
      </c>
      <c r="B245" s="546"/>
      <c r="C245" s="7"/>
      <c r="D245" s="219"/>
    </row>
    <row r="246" spans="1:4" ht="15" customHeight="1" x14ac:dyDescent="0.2">
      <c r="A246" s="218" t="s">
        <v>196</v>
      </c>
      <c r="B246" s="546"/>
      <c r="C246" s="7"/>
      <c r="D246" s="219"/>
    </row>
    <row r="247" spans="1:4" ht="15" customHeight="1" x14ac:dyDescent="0.2">
      <c r="A247" s="218" t="s">
        <v>197</v>
      </c>
      <c r="B247" s="546"/>
      <c r="C247" s="7"/>
      <c r="D247" s="219" t="str">
        <f>IF(AND(D237="",D239="",D242="",D243=""),IF(AND(B243="yes",B247="yes",OR(B244="Yes",B245="Yes")),"E",""),"")</f>
        <v/>
      </c>
    </row>
    <row r="248" spans="1:4" ht="15" customHeight="1" x14ac:dyDescent="0.2">
      <c r="A248" s="218" t="s">
        <v>181</v>
      </c>
      <c r="B248" s="546"/>
      <c r="C248" s="7"/>
      <c r="D248" s="12" t="str">
        <f>IF(AND(D237="",D239="",D242="",D243="",D247=""),IF(B248&gt;0,"F",""),"")</f>
        <v/>
      </c>
    </row>
    <row r="249" spans="1:4" ht="15" customHeight="1" thickBot="1" x14ac:dyDescent="0.25">
      <c r="A249" s="235"/>
      <c r="B249" s="229"/>
      <c r="C249" s="236"/>
      <c r="D249" s="230"/>
    </row>
    <row r="250" spans="1:4" ht="15" customHeight="1" thickBot="1" x14ac:dyDescent="0.25">
      <c r="A250" s="21"/>
      <c r="B250" s="22"/>
      <c r="C250" s="22"/>
      <c r="D250" s="23"/>
    </row>
    <row r="251" spans="1:4" ht="15" customHeight="1" x14ac:dyDescent="0.2">
      <c r="A251" s="231" t="s">
        <v>83</v>
      </c>
      <c r="B251" s="232"/>
      <c r="C251" s="232"/>
      <c r="D251" s="233"/>
    </row>
    <row r="252" spans="1:4" ht="15" customHeight="1" x14ac:dyDescent="0.2">
      <c r="A252" s="218" t="s">
        <v>182</v>
      </c>
      <c r="B252" s="485" t="str">
        <f>IF('Screening Form'!C120="","",'Screening Form'!C120)</f>
        <v/>
      </c>
      <c r="C252" s="7"/>
      <c r="D252" s="219"/>
    </row>
    <row r="253" spans="1:4" ht="15" customHeight="1" x14ac:dyDescent="0.2">
      <c r="A253" s="218" t="s">
        <v>183</v>
      </c>
      <c r="B253" s="485" t="str">
        <f>IF('Screening Form'!C121="","",'Screening Form'!C121)</f>
        <v/>
      </c>
      <c r="C253" s="7"/>
      <c r="D253" s="227" t="str">
        <f>IF(B253="Spouse/Civil Union Partner",2,IF(B253="Parent/Guardian",3,IF(B253="Minor Child",4,IF(B253="Minor Sibling",5,IF(B253="Student Adult Child",6,IF(B253="Medical Power of Attorney",7,IF(B253="Other",8,"")))))))</f>
        <v/>
      </c>
    </row>
    <row r="254" spans="1:4" ht="15" customHeight="1" x14ac:dyDescent="0.2">
      <c r="A254" s="218" t="s">
        <v>184</v>
      </c>
      <c r="B254" s="488"/>
      <c r="C254" s="15"/>
      <c r="D254" s="219"/>
    </row>
    <row r="255" spans="1:4" ht="15" customHeight="1" x14ac:dyDescent="0.2">
      <c r="A255" s="218" t="s">
        <v>185</v>
      </c>
      <c r="B255" s="487"/>
      <c r="C255" s="7"/>
      <c r="D255" s="219"/>
    </row>
    <row r="256" spans="1:4" ht="15" customHeight="1" x14ac:dyDescent="0.2">
      <c r="A256" s="218"/>
      <c r="B256" s="7"/>
      <c r="C256" s="7"/>
      <c r="D256" s="219"/>
    </row>
    <row r="257" spans="1:4" ht="42.75" x14ac:dyDescent="0.2">
      <c r="A257" s="223" t="s">
        <v>168</v>
      </c>
      <c r="B257" s="7"/>
      <c r="C257" s="225"/>
      <c r="D257" s="226" t="s">
        <v>169</v>
      </c>
    </row>
    <row r="258" spans="1:4" ht="14.25" x14ac:dyDescent="0.2">
      <c r="A258" s="218" t="s">
        <v>186</v>
      </c>
      <c r="B258" s="544"/>
      <c r="C258" s="7"/>
      <c r="D258" s="227" t="str">
        <f>IF(OR(B258="yes",B259="yes"),"A","")</f>
        <v/>
      </c>
    </row>
    <row r="259" spans="1:4" ht="15" customHeight="1" x14ac:dyDescent="0.2">
      <c r="A259" s="218" t="s">
        <v>188</v>
      </c>
      <c r="B259" s="545"/>
      <c r="C259" s="7"/>
      <c r="D259" s="219"/>
    </row>
    <row r="260" spans="1:4" ht="15" customHeight="1" x14ac:dyDescent="0.2">
      <c r="A260" s="218" t="s">
        <v>190</v>
      </c>
      <c r="B260" s="545"/>
      <c r="C260" s="7"/>
      <c r="D260" s="227" t="str">
        <f>IF(D258="",IF(OR(B261="undocumented",AND(B260="no",B261="yes",B262="no",B265="no",B266="no")),"B",""),"")</f>
        <v/>
      </c>
    </row>
    <row r="261" spans="1:4" ht="15" customHeight="1" x14ac:dyDescent="0.2">
      <c r="A261" s="218" t="s">
        <v>191</v>
      </c>
      <c r="B261" s="546"/>
      <c r="C261" s="7"/>
      <c r="D261" s="219"/>
    </row>
    <row r="262" spans="1:4" ht="15" customHeight="1" x14ac:dyDescent="0.2">
      <c r="A262" s="218" t="s">
        <v>192</v>
      </c>
      <c r="B262" s="546"/>
      <c r="C262" s="7"/>
      <c r="D262" s="219"/>
    </row>
    <row r="263" spans="1:4" ht="15" customHeight="1" x14ac:dyDescent="0.2">
      <c r="A263" s="218" t="s">
        <v>175</v>
      </c>
      <c r="B263" s="546"/>
      <c r="C263" s="7"/>
      <c r="D263" s="227" t="str">
        <f>IF(AND(D258="",D260=""),IF(B263="yes","C",""),"")</f>
        <v/>
      </c>
    </row>
    <row r="264" spans="1:4" ht="15" customHeight="1" x14ac:dyDescent="0.2">
      <c r="A264" s="218" t="s">
        <v>193</v>
      </c>
      <c r="B264" s="546"/>
      <c r="C264" s="7"/>
      <c r="D264" s="12" t="str">
        <f>IF(AND(D258="",D260="",D263=""),IF(AND(B264="yes", OR(B266="yes",B265="yes")),"",IF(AND(B264="yes",AND(B265="no",B266="no",B267="no")),"D","")),"")</f>
        <v/>
      </c>
    </row>
    <row r="265" spans="1:4" ht="15" customHeight="1" x14ac:dyDescent="0.2">
      <c r="A265" s="218" t="s">
        <v>194</v>
      </c>
      <c r="B265" s="546"/>
      <c r="C265" s="7"/>
      <c r="D265" s="219"/>
    </row>
    <row r="266" spans="1:4" ht="15" customHeight="1" x14ac:dyDescent="0.2">
      <c r="A266" s="218" t="s">
        <v>195</v>
      </c>
      <c r="B266" s="546"/>
      <c r="C266" s="7"/>
      <c r="D266" s="219"/>
    </row>
    <row r="267" spans="1:4" ht="15" customHeight="1" x14ac:dyDescent="0.2">
      <c r="A267" s="218" t="s">
        <v>196</v>
      </c>
      <c r="B267" s="546"/>
      <c r="C267" s="7"/>
      <c r="D267" s="219"/>
    </row>
    <row r="268" spans="1:4" ht="15" customHeight="1" x14ac:dyDescent="0.2">
      <c r="A268" s="218" t="s">
        <v>197</v>
      </c>
      <c r="B268" s="546"/>
      <c r="C268" s="7"/>
      <c r="D268" s="219" t="str">
        <f>IF(AND(D258="",D260="",D263="",D264=""),IF(AND(B264="yes",B268="yes",OR(B265="Yes",B266="Yes")),"E",""),"")</f>
        <v/>
      </c>
    </row>
    <row r="269" spans="1:4" ht="15" customHeight="1" x14ac:dyDescent="0.2">
      <c r="A269" s="218" t="s">
        <v>181</v>
      </c>
      <c r="B269" s="546"/>
      <c r="C269" s="7"/>
      <c r="D269" s="12" t="str">
        <f>IF(AND(D258="",D260="",D263="",D264="",D268=""),IF(B269&gt;0,"F",""),"")</f>
        <v/>
      </c>
    </row>
    <row r="270" spans="1:4" ht="15" customHeight="1" thickBot="1" x14ac:dyDescent="0.25">
      <c r="A270" s="235"/>
      <c r="B270" s="229"/>
      <c r="C270" s="236"/>
      <c r="D270" s="230"/>
    </row>
    <row r="271" spans="1:4" ht="15" customHeight="1" thickBot="1" x14ac:dyDescent="0.25">
      <c r="A271" s="21"/>
      <c r="B271" s="22"/>
      <c r="C271" s="22"/>
      <c r="D271" s="23"/>
    </row>
    <row r="272" spans="1:4" ht="15" customHeight="1" x14ac:dyDescent="0.2">
      <c r="A272" s="231" t="s">
        <v>87</v>
      </c>
      <c r="B272" s="232"/>
      <c r="C272" s="232"/>
      <c r="D272" s="233"/>
    </row>
    <row r="273" spans="1:4" ht="15" customHeight="1" x14ac:dyDescent="0.2">
      <c r="A273" s="218" t="s">
        <v>182</v>
      </c>
      <c r="B273" s="485" t="str">
        <f>IF('Screening Form'!C126="","",'Screening Form'!C126)</f>
        <v/>
      </c>
      <c r="C273" s="7"/>
      <c r="D273" s="219"/>
    </row>
    <row r="274" spans="1:4" ht="15" customHeight="1" x14ac:dyDescent="0.2">
      <c r="A274" s="218" t="s">
        <v>183</v>
      </c>
      <c r="B274" s="485" t="str">
        <f>IF('Screening Form'!C127="","",'Screening Form'!C127)</f>
        <v/>
      </c>
      <c r="C274" s="7"/>
      <c r="D274" s="227" t="str">
        <f>IF(B274="Spouse/Civil Union Partner",2,IF(B274="Parent/Guardian",3,IF(B274="Minor Child",4,IF(B274="Minor Sibling",5,IF(B274="Student Adult Child",6,IF(B274="Medical Power of Attorney",7,IF(B274="Other",8,"")))))))</f>
        <v/>
      </c>
    </row>
    <row r="275" spans="1:4" ht="15" customHeight="1" x14ac:dyDescent="0.2">
      <c r="A275" s="218" t="s">
        <v>184</v>
      </c>
      <c r="B275" s="488"/>
      <c r="C275" s="15"/>
      <c r="D275" s="219"/>
    </row>
    <row r="276" spans="1:4" ht="15" customHeight="1" x14ac:dyDescent="0.2">
      <c r="A276" s="218" t="s">
        <v>185</v>
      </c>
      <c r="B276" s="487"/>
      <c r="C276" s="7"/>
      <c r="D276" s="219"/>
    </row>
    <row r="277" spans="1:4" ht="15" customHeight="1" x14ac:dyDescent="0.2">
      <c r="A277" s="218"/>
      <c r="B277" s="7"/>
      <c r="C277" s="7"/>
      <c r="D277" s="219"/>
    </row>
    <row r="278" spans="1:4" ht="42.75" x14ac:dyDescent="0.2">
      <c r="A278" s="223" t="s">
        <v>168</v>
      </c>
      <c r="B278" s="7"/>
      <c r="C278" s="225"/>
      <c r="D278" s="226" t="s">
        <v>169</v>
      </c>
    </row>
    <row r="279" spans="1:4" ht="14.25" x14ac:dyDescent="0.2">
      <c r="A279" s="218" t="s">
        <v>186</v>
      </c>
      <c r="B279" s="544"/>
      <c r="C279" s="7"/>
      <c r="D279" s="227" t="str">
        <f>IF(OR(B279="yes",B280="yes"),"A","")</f>
        <v/>
      </c>
    </row>
    <row r="280" spans="1:4" ht="15" customHeight="1" x14ac:dyDescent="0.2">
      <c r="A280" s="218" t="s">
        <v>188</v>
      </c>
      <c r="B280" s="545"/>
      <c r="C280" s="7"/>
      <c r="D280" s="219"/>
    </row>
    <row r="281" spans="1:4" ht="15" customHeight="1" x14ac:dyDescent="0.2">
      <c r="A281" s="218" t="s">
        <v>190</v>
      </c>
      <c r="B281" s="545"/>
      <c r="C281" s="7"/>
      <c r="D281" s="227" t="str">
        <f>IF(D279="",IF(OR(B282="undocumented",AND(B281="no",B282="yes",B283="no",B286="no",B287="no")),"B",""),"")</f>
        <v/>
      </c>
    </row>
    <row r="282" spans="1:4" ht="15" customHeight="1" x14ac:dyDescent="0.2">
      <c r="A282" s="218" t="s">
        <v>191</v>
      </c>
      <c r="B282" s="546"/>
      <c r="C282" s="7"/>
      <c r="D282" s="219"/>
    </row>
    <row r="283" spans="1:4" ht="15" customHeight="1" x14ac:dyDescent="0.2">
      <c r="A283" s="218" t="s">
        <v>192</v>
      </c>
      <c r="B283" s="546"/>
      <c r="C283" s="7"/>
      <c r="D283" s="219"/>
    </row>
    <row r="284" spans="1:4" ht="15" customHeight="1" x14ac:dyDescent="0.2">
      <c r="A284" s="218" t="s">
        <v>175</v>
      </c>
      <c r="B284" s="546"/>
      <c r="C284" s="7"/>
      <c r="D284" s="227" t="str">
        <f>IF(AND(D279="",D281=""),IF(B284="yes","C",""),"")</f>
        <v/>
      </c>
    </row>
    <row r="285" spans="1:4" ht="15" customHeight="1" x14ac:dyDescent="0.2">
      <c r="A285" s="218" t="s">
        <v>193</v>
      </c>
      <c r="B285" s="546"/>
      <c r="C285" s="7"/>
      <c r="D285" s="12" t="str">
        <f>IF(AND(D279="",D281="",D284=""),IF(AND(B285="yes", OR(B287="yes",B286="yes")),"",IF(AND(B285="yes",AND(B286="no",B287="no",B288="no")),"D","")),"")</f>
        <v/>
      </c>
    </row>
    <row r="286" spans="1:4" ht="15" customHeight="1" x14ac:dyDescent="0.2">
      <c r="A286" s="218" t="s">
        <v>194</v>
      </c>
      <c r="B286" s="546"/>
      <c r="C286" s="7"/>
      <c r="D286" s="219"/>
    </row>
    <row r="287" spans="1:4" ht="15" customHeight="1" x14ac:dyDescent="0.2">
      <c r="A287" s="218" t="s">
        <v>195</v>
      </c>
      <c r="B287" s="546"/>
      <c r="C287" s="7"/>
      <c r="D287" s="219"/>
    </row>
    <row r="288" spans="1:4" ht="15" customHeight="1" x14ac:dyDescent="0.2">
      <c r="A288" s="218" t="s">
        <v>196</v>
      </c>
      <c r="B288" s="546"/>
      <c r="C288" s="7"/>
      <c r="D288" s="219"/>
    </row>
    <row r="289" spans="1:4" ht="15" customHeight="1" x14ac:dyDescent="0.2">
      <c r="A289" s="218" t="s">
        <v>197</v>
      </c>
      <c r="B289" s="546"/>
      <c r="C289" s="7"/>
      <c r="D289" s="219" t="str">
        <f>IF(AND(D279="",D281="",D284="",D285=""),IF(AND(B285="yes",B289="yes",OR(B286="Yes",B287="Yes")),"E",""),"")</f>
        <v/>
      </c>
    </row>
    <row r="290" spans="1:4" ht="15" customHeight="1" x14ac:dyDescent="0.2">
      <c r="A290" s="218" t="s">
        <v>181</v>
      </c>
      <c r="B290" s="546"/>
      <c r="C290" s="7"/>
      <c r="D290" s="12" t="str">
        <f>IF(AND(D279="",D281="",D284="",D285="",D289=""),IF(B290&gt;0,"F",""),"")</f>
        <v/>
      </c>
    </row>
    <row r="291" spans="1:4" ht="15" customHeight="1" thickBot="1" x14ac:dyDescent="0.25">
      <c r="A291" s="235"/>
      <c r="B291" s="229"/>
      <c r="C291" s="236"/>
      <c r="D291" s="230"/>
    </row>
    <row r="292" spans="1:4" ht="15" customHeight="1" thickBot="1" x14ac:dyDescent="0.25">
      <c r="A292" s="21"/>
      <c r="B292" s="22"/>
      <c r="C292" s="22"/>
      <c r="D292" s="23"/>
    </row>
    <row r="293" spans="1:4" ht="15" customHeight="1" x14ac:dyDescent="0.2">
      <c r="A293" s="231" t="s">
        <v>91</v>
      </c>
      <c r="B293" s="232"/>
      <c r="C293" s="232"/>
      <c r="D293" s="233"/>
    </row>
    <row r="294" spans="1:4" ht="15" customHeight="1" x14ac:dyDescent="0.2">
      <c r="A294" s="218" t="s">
        <v>182</v>
      </c>
      <c r="B294" s="485" t="str">
        <f>IF('Screening Form'!C132="","",'Screening Form'!C132)</f>
        <v/>
      </c>
      <c r="C294" s="7"/>
      <c r="D294" s="219"/>
    </row>
    <row r="295" spans="1:4" ht="15" customHeight="1" x14ac:dyDescent="0.2">
      <c r="A295" s="218" t="s">
        <v>183</v>
      </c>
      <c r="B295" s="485" t="str">
        <f>IF('Screening Form'!C133="","",'Screening Form'!C133)</f>
        <v/>
      </c>
      <c r="C295" s="7"/>
      <c r="D295" s="227" t="str">
        <f>IF(B295="Spouse/Civil Union Partner",2,IF(B295="Parent/Guardian",3,IF(B295="Minor Child",4,IF(B295="Minor Sibling",5,IF(B295="Student Adult Child",6,IF(B295="Medical Power of Attorney",7,IF(B295="Other",8,"")))))))</f>
        <v/>
      </c>
    </row>
    <row r="296" spans="1:4" ht="15" customHeight="1" x14ac:dyDescent="0.2">
      <c r="A296" s="218" t="s">
        <v>184</v>
      </c>
      <c r="B296" s="488"/>
      <c r="C296" s="15"/>
      <c r="D296" s="219"/>
    </row>
    <row r="297" spans="1:4" ht="15" customHeight="1" x14ac:dyDescent="0.2">
      <c r="A297" s="218" t="s">
        <v>185</v>
      </c>
      <c r="B297" s="487"/>
      <c r="C297" s="7"/>
      <c r="D297" s="219"/>
    </row>
    <row r="298" spans="1:4" ht="15" customHeight="1" x14ac:dyDescent="0.2">
      <c r="A298" s="218"/>
      <c r="B298" s="7"/>
      <c r="C298" s="7"/>
      <c r="D298" s="219"/>
    </row>
    <row r="299" spans="1:4" ht="42.75" x14ac:dyDescent="0.2">
      <c r="A299" s="223" t="s">
        <v>168</v>
      </c>
      <c r="B299" s="7"/>
      <c r="C299" s="225"/>
      <c r="D299" s="226" t="s">
        <v>169</v>
      </c>
    </row>
    <row r="300" spans="1:4" ht="14.25" x14ac:dyDescent="0.2">
      <c r="A300" s="218" t="s">
        <v>186</v>
      </c>
      <c r="B300" s="544"/>
      <c r="C300" s="7"/>
      <c r="D300" s="227" t="str">
        <f>IF(OR(B300="yes",B301="yes"),"A","")</f>
        <v/>
      </c>
    </row>
    <row r="301" spans="1:4" ht="15" customHeight="1" x14ac:dyDescent="0.2">
      <c r="A301" s="218" t="s">
        <v>188</v>
      </c>
      <c r="B301" s="545"/>
      <c r="C301" s="7"/>
      <c r="D301" s="219"/>
    </row>
    <row r="302" spans="1:4" ht="15" customHeight="1" x14ac:dyDescent="0.2">
      <c r="A302" s="218" t="s">
        <v>190</v>
      </c>
      <c r="B302" s="545"/>
      <c r="C302" s="7"/>
      <c r="D302" s="227" t="str">
        <f>IF(D300="",IF(OR(B303="undocumented",AND(B302="no",B303="yes",B304="no",B307="no",B308="no")),"B",""),"")</f>
        <v/>
      </c>
    </row>
    <row r="303" spans="1:4" ht="15" customHeight="1" x14ac:dyDescent="0.2">
      <c r="A303" s="218" t="s">
        <v>191</v>
      </c>
      <c r="B303" s="546"/>
      <c r="C303" s="7"/>
      <c r="D303" s="219"/>
    </row>
    <row r="304" spans="1:4" ht="15" customHeight="1" x14ac:dyDescent="0.2">
      <c r="A304" s="218" t="s">
        <v>192</v>
      </c>
      <c r="B304" s="546"/>
      <c r="C304" s="7"/>
      <c r="D304" s="219"/>
    </row>
    <row r="305" spans="1:4" ht="15" customHeight="1" x14ac:dyDescent="0.2">
      <c r="A305" s="218" t="s">
        <v>175</v>
      </c>
      <c r="B305" s="546"/>
      <c r="C305" s="7"/>
      <c r="D305" s="227" t="str">
        <f>IF(AND(D300="",D302=""),IF(B305="yes","C",""),"")</f>
        <v/>
      </c>
    </row>
    <row r="306" spans="1:4" ht="15" customHeight="1" x14ac:dyDescent="0.2">
      <c r="A306" s="218" t="s">
        <v>193</v>
      </c>
      <c r="B306" s="546"/>
      <c r="C306" s="7"/>
      <c r="D306" s="12" t="str">
        <f>IF(AND(D300="",D302="",D305=""),IF(AND(B306="yes", OR(B308="yes",B307="yes")),"",IF(AND(B306="yes",AND(B307="no",B308="no",B309="no")),"D","")),"")</f>
        <v/>
      </c>
    </row>
    <row r="307" spans="1:4" ht="15" customHeight="1" x14ac:dyDescent="0.2">
      <c r="A307" s="218" t="s">
        <v>194</v>
      </c>
      <c r="B307" s="546"/>
      <c r="C307" s="7"/>
      <c r="D307" s="219"/>
    </row>
    <row r="308" spans="1:4" ht="15" customHeight="1" x14ac:dyDescent="0.2">
      <c r="A308" s="218" t="s">
        <v>195</v>
      </c>
      <c r="B308" s="546"/>
      <c r="C308" s="7"/>
      <c r="D308" s="219"/>
    </row>
    <row r="309" spans="1:4" ht="15" customHeight="1" x14ac:dyDescent="0.2">
      <c r="A309" s="218" t="s">
        <v>196</v>
      </c>
      <c r="B309" s="546"/>
      <c r="C309" s="7"/>
      <c r="D309" s="219"/>
    </row>
    <row r="310" spans="1:4" ht="15" customHeight="1" x14ac:dyDescent="0.2">
      <c r="A310" s="218" t="s">
        <v>197</v>
      </c>
      <c r="B310" s="546"/>
      <c r="C310" s="7"/>
      <c r="D310" s="219" t="str">
        <f>IF(AND(D300="",D302="",D305="",D306=""),IF(AND(B306="yes",B310="yes",OR(B307="Yes",B308="Yes")),"E",""),"")</f>
        <v/>
      </c>
    </row>
    <row r="311" spans="1:4" ht="15" customHeight="1" x14ac:dyDescent="0.2">
      <c r="A311" s="218" t="s">
        <v>181</v>
      </c>
      <c r="B311" s="546"/>
      <c r="C311" s="7"/>
      <c r="D311" s="12" t="str">
        <f>IF(AND(D300="",D302="",D305="",D306="",D310=""),IF(B311&gt;0,"F",""),"")</f>
        <v/>
      </c>
    </row>
    <row r="312" spans="1:4" ht="15" customHeight="1" thickBot="1" x14ac:dyDescent="0.25">
      <c r="A312" s="235"/>
      <c r="B312" s="229"/>
      <c r="C312" s="236"/>
      <c r="D312" s="230"/>
    </row>
    <row r="313" spans="1:4" ht="15" customHeight="1" thickBot="1" x14ac:dyDescent="0.25">
      <c r="A313" s="21"/>
      <c r="B313" s="22"/>
      <c r="C313" s="22"/>
      <c r="D313" s="23"/>
    </row>
    <row r="314" spans="1:4" ht="15" customHeight="1" x14ac:dyDescent="0.2">
      <c r="A314" s="231" t="s">
        <v>95</v>
      </c>
      <c r="B314" s="232"/>
      <c r="C314" s="232"/>
      <c r="D314" s="233"/>
    </row>
    <row r="315" spans="1:4" ht="15" customHeight="1" x14ac:dyDescent="0.2">
      <c r="A315" s="218" t="s">
        <v>182</v>
      </c>
      <c r="B315" s="485" t="str">
        <f>IF('Screening Form'!C138="","",'Screening Form'!C138)</f>
        <v/>
      </c>
      <c r="C315" s="7"/>
      <c r="D315" s="219"/>
    </row>
    <row r="316" spans="1:4" ht="15" customHeight="1" x14ac:dyDescent="0.2">
      <c r="A316" s="218" t="s">
        <v>183</v>
      </c>
      <c r="B316" s="485" t="str">
        <f>IF('Screening Form'!C139="","",'Screening Form'!C139)</f>
        <v/>
      </c>
      <c r="C316" s="7"/>
      <c r="D316" s="227" t="str">
        <f>IF(B316="Spouse/Civil Union Partner",2,IF(B316="Parent/Guardian",3,IF(B316="Minor Child",4,IF(B316="Minor Sibling",5,IF(B316="Student Adult Child",6,IF(B316="Medical Power of Attorney",7,IF(B316="Other",8,"")))))))</f>
        <v/>
      </c>
    </row>
    <row r="317" spans="1:4" ht="15" customHeight="1" x14ac:dyDescent="0.2">
      <c r="A317" s="218" t="s">
        <v>184</v>
      </c>
      <c r="B317" s="488"/>
      <c r="C317" s="15"/>
      <c r="D317" s="219"/>
    </row>
    <row r="318" spans="1:4" ht="15" customHeight="1" x14ac:dyDescent="0.2">
      <c r="A318" s="218" t="s">
        <v>185</v>
      </c>
      <c r="B318" s="487"/>
      <c r="C318" s="7"/>
      <c r="D318" s="219"/>
    </row>
    <row r="319" spans="1:4" ht="15" customHeight="1" x14ac:dyDescent="0.2">
      <c r="A319" s="218"/>
      <c r="B319" s="7"/>
      <c r="C319" s="7"/>
      <c r="D319" s="219"/>
    </row>
    <row r="320" spans="1:4" ht="42.75" x14ac:dyDescent="0.2">
      <c r="A320" s="223" t="s">
        <v>168</v>
      </c>
      <c r="B320" s="7"/>
      <c r="C320" s="225"/>
      <c r="D320" s="226" t="s">
        <v>169</v>
      </c>
    </row>
    <row r="321" spans="1:4" ht="14.25" x14ac:dyDescent="0.2">
      <c r="A321" s="218" t="s">
        <v>186</v>
      </c>
      <c r="B321" s="544"/>
      <c r="C321" s="7"/>
      <c r="D321" s="227" t="str">
        <f>IF(OR(B321="yes",B322="yes"),"A","")</f>
        <v/>
      </c>
    </row>
    <row r="322" spans="1:4" ht="15" customHeight="1" x14ac:dyDescent="0.2">
      <c r="A322" s="218" t="s">
        <v>188</v>
      </c>
      <c r="B322" s="545"/>
      <c r="C322" s="7"/>
      <c r="D322" s="219"/>
    </row>
    <row r="323" spans="1:4" ht="15" customHeight="1" x14ac:dyDescent="0.2">
      <c r="A323" s="218" t="s">
        <v>190</v>
      </c>
      <c r="B323" s="545"/>
      <c r="C323" s="7"/>
      <c r="D323" s="227" t="str">
        <f>IF(D321="",IF(OR(B324="undocumented",AND(B323="no",B324="yes",B325="no",B328="no",B329="no")),"B",""),"")</f>
        <v/>
      </c>
    </row>
    <row r="324" spans="1:4" ht="15" customHeight="1" x14ac:dyDescent="0.2">
      <c r="A324" s="218" t="s">
        <v>191</v>
      </c>
      <c r="B324" s="546"/>
      <c r="C324" s="7"/>
      <c r="D324" s="219"/>
    </row>
    <row r="325" spans="1:4" ht="15" customHeight="1" x14ac:dyDescent="0.2">
      <c r="A325" s="218" t="s">
        <v>192</v>
      </c>
      <c r="B325" s="546"/>
      <c r="C325" s="7"/>
      <c r="D325" s="219"/>
    </row>
    <row r="326" spans="1:4" ht="15" customHeight="1" x14ac:dyDescent="0.2">
      <c r="A326" s="218" t="s">
        <v>175</v>
      </c>
      <c r="B326" s="546"/>
      <c r="C326" s="7"/>
      <c r="D326" s="227" t="str">
        <f>IF(AND(D321="",D323=""),IF(B326="yes","C",""),"")</f>
        <v/>
      </c>
    </row>
    <row r="327" spans="1:4" ht="15" customHeight="1" x14ac:dyDescent="0.2">
      <c r="A327" s="218" t="s">
        <v>193</v>
      </c>
      <c r="B327" s="546"/>
      <c r="C327" s="7"/>
      <c r="D327" s="12" t="str">
        <f>IF(AND(D321="",D323="",D326=""),IF(AND(B327="yes", OR(B329="yes",B328="yes")),"",IF(AND(B327="yes",AND(B328="no",B329="no",B330="no")),"D","")),"")</f>
        <v/>
      </c>
    </row>
    <row r="328" spans="1:4" ht="15" customHeight="1" x14ac:dyDescent="0.2">
      <c r="A328" s="218" t="s">
        <v>194</v>
      </c>
      <c r="B328" s="546"/>
      <c r="C328" s="7"/>
      <c r="D328" s="219"/>
    </row>
    <row r="329" spans="1:4" ht="15" customHeight="1" x14ac:dyDescent="0.2">
      <c r="A329" s="218" t="s">
        <v>195</v>
      </c>
      <c r="B329" s="546"/>
      <c r="C329" s="7"/>
      <c r="D329" s="219"/>
    </row>
    <row r="330" spans="1:4" ht="15" customHeight="1" x14ac:dyDescent="0.2">
      <c r="A330" s="218" t="s">
        <v>196</v>
      </c>
      <c r="B330" s="546"/>
      <c r="C330" s="7"/>
      <c r="D330" s="219"/>
    </row>
    <row r="331" spans="1:4" ht="15" customHeight="1" x14ac:dyDescent="0.2">
      <c r="A331" s="218" t="s">
        <v>197</v>
      </c>
      <c r="B331" s="546"/>
      <c r="C331" s="7"/>
      <c r="D331" s="219" t="str">
        <f>IF(AND(D321="",D323="",D326="",D327=""),IF(AND(B327="yes",B331="yes",OR(B328="Yes",B329="Yes")),"E",""),"")</f>
        <v/>
      </c>
    </row>
    <row r="332" spans="1:4" ht="15" customHeight="1" x14ac:dyDescent="0.2">
      <c r="A332" s="218" t="s">
        <v>181</v>
      </c>
      <c r="B332" s="546"/>
      <c r="C332" s="7"/>
      <c r="D332" s="12" t="str">
        <f>IF(AND(D321="",D323="",D326="",D327="",D331=""),IF(B332&gt;0,"F",""),"")</f>
        <v/>
      </c>
    </row>
    <row r="333" spans="1:4" ht="15" customHeight="1" thickBot="1" x14ac:dyDescent="0.25">
      <c r="A333" s="235"/>
      <c r="B333" s="229"/>
      <c r="C333" s="236"/>
      <c r="D333" s="230"/>
    </row>
  </sheetData>
  <sheetProtection algorithmName="SHA-512" hashValue="yh117WElgbE50Hcd2erhZGxhlHpqi5QViHq8VdChzjgPvX5RftGj6GIiyEONgf/CR+ORtcxti/kVLhgs52z5lQ==" saltValue="DI/NXdatDS2lXt8YoVYf+Q==" spinCount="100000" sheet="1" selectLockedCells="1"/>
  <pageMargins left="0.75" right="0.75" top="1" bottom="1" header="0" footer="0"/>
  <pageSetup scale="71" fitToHeight="0" orientation="portrait" r:id="rId1"/>
  <rowBreaks count="1" manualBreakCount="1">
    <brk id="60" max="3" man="1"/>
  </rowBreaks>
  <drawing r:id="rId2"/>
  <extLst>
    <ext xmlns:x14="http://schemas.microsoft.com/office/spreadsheetml/2009/9/main" uri="{CCE6A557-97BC-4b89-ADB6-D9C93CAAB3DF}">
      <x14:dataValidations xmlns:xm="http://schemas.microsoft.com/office/excel/2006/main" count="6">
        <x14:dataValidation type="list" allowBlank="1" showInputMessage="1" prompt="If denial letter has been received by the client, attach to application." xr:uid="{00000000-0002-0000-0000-000001000000}">
          <x14:formula1>
            <xm:f>'Background Information'!$F$30:$F$31</xm:f>
          </x14:formula1>
          <xm:sqref>B27 B216 B195 B174 B48 B69 B90 B111 B132 B153 B237 B258 B279 B300 B321</xm:sqref>
        </x14:dataValidation>
        <x14:dataValidation type="list" allowBlank="1" showErrorMessage="1" xr:uid="{00000000-0002-0000-0000-000003000000}">
          <x14:formula1>
            <xm:f>'Background Information'!#REF!</xm:f>
          </x14:formula1>
          <xm:sqref>B82</xm:sqref>
        </x14:dataValidation>
        <x14:dataValidation type="list" allowBlank="1" showErrorMessage="1" xr:uid="{00000000-0002-0000-0000-000004000000}">
          <x14:formula1>
            <xm:f>'Background Information'!$F$30:$F$31</xm:f>
          </x14:formula1>
          <xm:sqref>B159:B163 B220 B218 B197 B176 B155 B134 B113 B92 B71 B50 B29 B222:B226 B178 B201:B205 B157 B180:B184 B199 B33:B37 B31 B54:B58 B52 B75:B79 B73 B96:B100 B94 B117:B121 B115 B138:B142 B136 B241 B239 B243:B247 B262 B260 B264:B268 B283 B281 B285:B289 B304 B302 B306:B310 B325 B323 B327:B331</xm:sqref>
        </x14:dataValidation>
        <x14:dataValidation type="list" allowBlank="1" showErrorMessage="1" xr:uid="{00000000-0002-0000-0000-000000000000}">
          <x14:formula1>
            <xm:f>'Background Information'!$F$34:$F$36</xm:f>
          </x14:formula1>
          <xm:sqref>B32 B158 B137 B116 B95 B74 B53 B179 B200 B221 B242 B263 B284 B305 B326</xm:sqref>
        </x14:dataValidation>
        <x14:dataValidation type="list" allowBlank="1" showInputMessage="1" prompt="If denial letter has been received by the client, attach to application." xr:uid="{00000000-0002-0000-0000-000002000000}">
          <x14:formula1>
            <xm:f>'Background Information'!$F$34:$F$36</xm:f>
          </x14:formula1>
          <xm:sqref>B28 B154 B133 B112 B91 B70 B49 B175 B196 B217 B238 B259 B280 B301 B322</xm:sqref>
        </x14:dataValidation>
        <x14:dataValidation type="list" allowBlank="1" showErrorMessage="1" xr:uid="{EB63E140-96D3-43C2-96B5-1AA38F326F0B}">
          <x14:formula1>
            <xm:f>'Background Information'!$F$30:$F$32</xm:f>
          </x14:formula1>
          <xm:sqref>B30 B219 B198 B177 B156 B135 B114 B93 B72 B51 B240 B261 B282 B303 B324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Z61"/>
  <sheetViews>
    <sheetView showGridLines="0" showRowColHeaders="0" zoomScaleNormal="100" workbookViewId="0">
      <selection activeCell="I11" sqref="I11"/>
    </sheetView>
  </sheetViews>
  <sheetFormatPr defaultColWidth="12.625" defaultRowHeight="15" customHeight="1" x14ac:dyDescent="0.2"/>
  <cols>
    <col min="1" max="1" width="63.75" customWidth="1"/>
    <col min="2" max="2" width="13.5" customWidth="1"/>
    <col min="3" max="3" width="9.5" customWidth="1"/>
    <col min="4" max="4" width="15.25" customWidth="1"/>
    <col min="5" max="5" width="12.5" customWidth="1"/>
    <col min="6" max="7" width="7.75" customWidth="1"/>
    <col min="8" max="8" width="46.375" customWidth="1"/>
    <col min="9" max="9" width="17.875" customWidth="1"/>
    <col min="10" max="11" width="7.75" customWidth="1"/>
    <col min="12" max="14" width="7.75" hidden="1" customWidth="1"/>
    <col min="15" max="26" width="7.75" customWidth="1"/>
  </cols>
  <sheetData>
    <row r="1" spans="1:26" ht="15" customHeight="1" thickBot="1" x14ac:dyDescent="0.25">
      <c r="A1" s="237"/>
      <c r="B1" s="238"/>
      <c r="C1" s="238"/>
      <c r="D1" s="238"/>
      <c r="E1" s="239"/>
      <c r="F1" s="24"/>
      <c r="G1" s="347"/>
      <c r="H1" s="286"/>
      <c r="I1" s="543"/>
      <c r="J1" s="24"/>
      <c r="K1" s="24"/>
      <c r="L1" s="24"/>
      <c r="M1" s="24"/>
      <c r="N1" s="24"/>
      <c r="O1" s="24"/>
      <c r="P1" s="24"/>
      <c r="Q1" s="24"/>
      <c r="R1" s="24"/>
      <c r="S1" s="24"/>
      <c r="T1" s="24"/>
      <c r="U1" s="24"/>
      <c r="V1" s="24"/>
      <c r="W1" s="24"/>
      <c r="X1" s="24"/>
      <c r="Y1" s="24"/>
      <c r="Z1" s="24"/>
    </row>
    <row r="2" spans="1:26" ht="15" customHeight="1" x14ac:dyDescent="0.2">
      <c r="A2" s="193"/>
      <c r="B2" s="24"/>
      <c r="C2" s="24"/>
      <c r="D2" s="24"/>
      <c r="E2" s="241"/>
      <c r="F2" s="24"/>
      <c r="G2" s="24"/>
      <c r="H2" s="537"/>
      <c r="I2" s="538"/>
      <c r="J2" s="24"/>
      <c r="K2" s="24"/>
      <c r="L2" s="24"/>
      <c r="M2" s="24"/>
      <c r="N2" s="24"/>
      <c r="O2" s="24"/>
      <c r="P2" s="24"/>
      <c r="Q2" s="24"/>
      <c r="R2" s="24"/>
      <c r="S2" s="24"/>
      <c r="T2" s="24"/>
      <c r="U2" s="24"/>
      <c r="V2" s="24"/>
      <c r="W2" s="24"/>
      <c r="X2" s="24"/>
      <c r="Y2" s="24"/>
      <c r="Z2" s="24"/>
    </row>
    <row r="3" spans="1:26" ht="15" customHeight="1" x14ac:dyDescent="0.2">
      <c r="A3" s="193"/>
      <c r="B3" s="24"/>
      <c r="C3" s="24"/>
      <c r="D3" s="24"/>
      <c r="E3" s="241"/>
      <c r="F3" s="24"/>
      <c r="G3" s="24"/>
      <c r="H3" s="539" t="s">
        <v>198</v>
      </c>
      <c r="I3" s="540"/>
      <c r="J3" s="24"/>
      <c r="K3" s="24"/>
      <c r="L3" s="24"/>
      <c r="M3" s="24"/>
      <c r="N3" s="24"/>
      <c r="O3" s="24"/>
      <c r="P3" s="24"/>
      <c r="Q3" s="24"/>
      <c r="R3" s="24"/>
      <c r="S3" s="24"/>
      <c r="T3" s="24"/>
      <c r="U3" s="24"/>
      <c r="V3" s="24"/>
      <c r="W3" s="24"/>
      <c r="X3" s="24"/>
      <c r="Y3" s="24"/>
      <c r="Z3" s="24"/>
    </row>
    <row r="4" spans="1:26" ht="15" customHeight="1" x14ac:dyDescent="0.2">
      <c r="A4" s="193"/>
      <c r="B4" s="24"/>
      <c r="C4" s="24"/>
      <c r="D4" s="24"/>
      <c r="E4" s="241"/>
      <c r="F4" s="24"/>
      <c r="G4" s="24"/>
      <c r="H4" s="539" t="s">
        <v>199</v>
      </c>
      <c r="I4" s="540"/>
      <c r="J4" s="24"/>
      <c r="K4" s="24"/>
      <c r="L4" s="24"/>
      <c r="M4" s="24"/>
      <c r="N4" s="24"/>
      <c r="O4" s="24"/>
      <c r="P4" s="24"/>
      <c r="Q4" s="24"/>
      <c r="R4" s="24"/>
      <c r="S4" s="24"/>
      <c r="T4" s="24"/>
      <c r="U4" s="24"/>
      <c r="V4" s="24"/>
      <c r="W4" s="24"/>
      <c r="X4" s="24"/>
      <c r="Y4" s="24"/>
      <c r="Z4" s="24"/>
    </row>
    <row r="5" spans="1:26" ht="15.75" customHeight="1" x14ac:dyDescent="0.2">
      <c r="A5" s="519" t="s">
        <v>150</v>
      </c>
      <c r="B5" s="27"/>
      <c r="C5" s="28"/>
      <c r="D5" s="28"/>
      <c r="E5" s="29"/>
      <c r="F5" s="24"/>
      <c r="G5" s="24"/>
      <c r="H5" s="539" t="s">
        <v>200</v>
      </c>
      <c r="I5" s="540"/>
      <c r="J5" s="24"/>
      <c r="K5" s="24"/>
      <c r="L5" s="24"/>
      <c r="M5" s="24"/>
      <c r="N5" s="24"/>
      <c r="O5" s="24"/>
      <c r="P5" s="24"/>
      <c r="Q5" s="24"/>
      <c r="R5" s="24"/>
      <c r="S5" s="24"/>
      <c r="T5" s="24"/>
      <c r="U5" s="24"/>
      <c r="V5" s="24"/>
      <c r="W5" s="24"/>
      <c r="X5" s="24"/>
      <c r="Y5" s="24"/>
      <c r="Z5" s="24"/>
    </row>
    <row r="6" spans="1:26" ht="15" customHeight="1" x14ac:dyDescent="0.2">
      <c r="A6" s="242"/>
      <c r="B6" s="243" t="s">
        <v>201</v>
      </c>
      <c r="C6" s="244"/>
      <c r="D6" s="244"/>
      <c r="E6" s="30"/>
      <c r="F6" s="24"/>
      <c r="G6" s="24"/>
      <c r="H6" s="539" t="s">
        <v>202</v>
      </c>
      <c r="I6" s="540"/>
      <c r="J6" s="24"/>
      <c r="K6" s="24"/>
      <c r="L6" s="24"/>
      <c r="M6" s="24"/>
      <c r="N6" s="24"/>
      <c r="O6" s="24"/>
      <c r="P6" s="24"/>
      <c r="Q6" s="24"/>
      <c r="R6" s="24"/>
      <c r="S6" s="24"/>
      <c r="T6" s="24"/>
      <c r="U6" s="24"/>
      <c r="V6" s="24"/>
      <c r="W6" s="24"/>
      <c r="X6" s="24"/>
      <c r="Y6" s="24"/>
      <c r="Z6" s="24"/>
    </row>
    <row r="7" spans="1:26" ht="15" customHeight="1" x14ac:dyDescent="0.2">
      <c r="A7" s="245"/>
      <c r="B7" s="31"/>
      <c r="C7" s="31"/>
      <c r="D7" s="31"/>
      <c r="E7" s="246"/>
      <c r="F7" s="32"/>
      <c r="G7" s="32"/>
      <c r="H7" s="539" t="s">
        <v>203</v>
      </c>
      <c r="I7" s="540"/>
      <c r="J7" s="32"/>
      <c r="K7" s="32"/>
      <c r="L7" s="24"/>
      <c r="M7" s="24"/>
      <c r="N7" s="24"/>
      <c r="O7" s="24"/>
      <c r="P7" s="24"/>
      <c r="Q7" s="24"/>
      <c r="R7" s="24"/>
      <c r="S7" s="24"/>
      <c r="T7" s="24"/>
      <c r="U7" s="24"/>
      <c r="V7" s="24"/>
      <c r="W7" s="24"/>
      <c r="X7" s="24"/>
      <c r="Y7" s="24"/>
      <c r="Z7" s="24"/>
    </row>
    <row r="8" spans="1:26" ht="15" customHeight="1" thickBot="1" x14ac:dyDescent="0.25">
      <c r="A8" s="33" t="s">
        <v>204</v>
      </c>
      <c r="B8" s="34" t="s">
        <v>205</v>
      </c>
      <c r="C8" s="34"/>
      <c r="D8" s="34"/>
      <c r="E8" s="247" t="s">
        <v>206</v>
      </c>
      <c r="F8" s="32"/>
      <c r="G8" s="32"/>
      <c r="H8" s="541"/>
      <c r="I8" s="542"/>
      <c r="J8" s="32"/>
      <c r="K8" s="32"/>
      <c r="L8" s="24"/>
      <c r="M8" s="24"/>
      <c r="N8" s="24"/>
      <c r="O8" s="24"/>
      <c r="P8" s="24"/>
      <c r="Q8" s="24"/>
      <c r="R8" s="24"/>
      <c r="S8" s="24"/>
      <c r="T8" s="24"/>
      <c r="U8" s="24"/>
      <c r="V8" s="24"/>
      <c r="W8" s="24"/>
      <c r="X8" s="24"/>
      <c r="Y8" s="24"/>
      <c r="Z8" s="24"/>
    </row>
    <row r="9" spans="1:26" ht="15.75" thickBot="1" x14ac:dyDescent="0.25">
      <c r="A9" s="193" t="s">
        <v>207</v>
      </c>
      <c r="B9" s="249"/>
      <c r="C9" s="249"/>
      <c r="D9" s="24"/>
      <c r="E9" s="241"/>
      <c r="F9" s="35"/>
      <c r="G9" s="35"/>
      <c r="H9" s="24"/>
      <c r="I9" s="24"/>
      <c r="J9" s="35"/>
      <c r="K9" s="35"/>
      <c r="L9" s="36" t="s">
        <v>208</v>
      </c>
      <c r="M9" s="36"/>
      <c r="N9" s="24"/>
      <c r="O9" s="24"/>
      <c r="P9" s="24"/>
      <c r="Q9" s="24"/>
      <c r="R9" s="24"/>
      <c r="S9" s="24"/>
      <c r="T9" s="24"/>
      <c r="U9" s="24"/>
      <c r="V9" s="24"/>
      <c r="W9" s="24"/>
      <c r="X9" s="24"/>
      <c r="Y9" s="24"/>
      <c r="Z9" s="24"/>
    </row>
    <row r="10" spans="1:26" ht="15.75" thickBot="1" x14ac:dyDescent="0.25">
      <c r="A10" s="37" t="s">
        <v>209</v>
      </c>
      <c r="B10" s="38">
        <f>I27</f>
        <v>0</v>
      </c>
      <c r="C10" s="39"/>
      <c r="D10" s="34"/>
      <c r="E10" s="250">
        <f>IF(B10&gt;0,B10*12,0)</f>
        <v>0</v>
      </c>
      <c r="F10" s="24"/>
      <c r="G10" s="24"/>
      <c r="H10" s="40" t="s">
        <v>210</v>
      </c>
      <c r="I10" s="41"/>
      <c r="J10" s="24"/>
      <c r="K10" s="24"/>
      <c r="L10" s="42" t="s">
        <v>211</v>
      </c>
      <c r="M10" s="42">
        <v>4.3330000000000002</v>
      </c>
      <c r="N10" s="24">
        <v>52</v>
      </c>
      <c r="O10" s="24"/>
      <c r="P10" s="24"/>
      <c r="Q10" s="24"/>
      <c r="R10" s="24"/>
      <c r="S10" s="24"/>
      <c r="T10" s="24"/>
      <c r="U10" s="24"/>
      <c r="V10" s="24"/>
      <c r="W10" s="24"/>
      <c r="X10" s="24"/>
      <c r="Y10" s="24"/>
      <c r="Z10" s="24"/>
    </row>
    <row r="11" spans="1:26" ht="22.5" customHeight="1" x14ac:dyDescent="0.2">
      <c r="A11" s="251" t="s">
        <v>212</v>
      </c>
      <c r="B11" s="252"/>
      <c r="C11" s="253" t="s">
        <v>213</v>
      </c>
      <c r="D11" s="31" t="s">
        <v>214</v>
      </c>
      <c r="E11" s="254"/>
      <c r="F11" s="24"/>
      <c r="G11" s="24"/>
      <c r="H11" s="458" t="s">
        <v>215</v>
      </c>
      <c r="I11" s="478"/>
      <c r="J11" s="24"/>
      <c r="K11" s="24"/>
      <c r="L11" s="42" t="s">
        <v>216</v>
      </c>
      <c r="M11" s="42">
        <v>2.1665999999999999</v>
      </c>
      <c r="N11" s="24">
        <v>26</v>
      </c>
      <c r="O11" s="24"/>
      <c r="P11" s="24"/>
      <c r="Q11" s="24"/>
      <c r="R11" s="24"/>
      <c r="S11" s="24"/>
      <c r="T11" s="24"/>
      <c r="U11" s="24"/>
      <c r="V11" s="24"/>
      <c r="W11" s="24"/>
      <c r="X11" s="24"/>
      <c r="Y11" s="24"/>
      <c r="Z11" s="24"/>
    </row>
    <row r="12" spans="1:26" x14ac:dyDescent="0.2">
      <c r="A12" s="49" t="s">
        <v>217</v>
      </c>
      <c r="B12" s="475"/>
      <c r="C12" s="44"/>
      <c r="D12" s="44"/>
      <c r="E12" s="255">
        <f>B12*12</f>
        <v>0</v>
      </c>
      <c r="F12" s="24"/>
      <c r="G12" s="24"/>
      <c r="H12" s="459" t="str">
        <f>IF('Patient Information'!B42&gt;0,'Patient Information'!B42,"Household Member 2")</f>
        <v/>
      </c>
      <c r="I12" s="479"/>
      <c r="J12" s="24"/>
      <c r="K12" s="24"/>
      <c r="L12" s="42" t="s">
        <v>218</v>
      </c>
      <c r="M12" s="42">
        <v>2</v>
      </c>
      <c r="N12" s="24">
        <v>24</v>
      </c>
      <c r="O12" s="24"/>
      <c r="P12" s="24"/>
      <c r="Q12" s="24"/>
      <c r="R12" s="24"/>
      <c r="S12" s="24"/>
      <c r="T12" s="24"/>
      <c r="U12" s="24"/>
      <c r="V12" s="24"/>
      <c r="W12" s="24"/>
      <c r="X12" s="24"/>
      <c r="Y12" s="24"/>
      <c r="Z12" s="24"/>
    </row>
    <row r="13" spans="1:26" x14ac:dyDescent="0.2">
      <c r="A13" s="192" t="s">
        <v>219</v>
      </c>
      <c r="B13" s="475"/>
      <c r="C13" s="44"/>
      <c r="D13" s="44"/>
      <c r="E13" s="255">
        <f t="shared" ref="E13:E17" si="0">B13*12</f>
        <v>0</v>
      </c>
      <c r="F13" s="24"/>
      <c r="G13" s="24"/>
      <c r="H13" s="459" t="str">
        <f>IF('Patient Information'!B63&gt;0,'Patient Information'!B63,"Household Member 3")</f>
        <v/>
      </c>
      <c r="I13" s="479"/>
      <c r="J13" s="24"/>
      <c r="K13" s="24"/>
      <c r="L13" s="42" t="s">
        <v>220</v>
      </c>
      <c r="M13" s="42">
        <v>1</v>
      </c>
      <c r="N13" s="24">
        <v>12</v>
      </c>
      <c r="O13" s="24"/>
      <c r="P13" s="24"/>
      <c r="Q13" s="24"/>
      <c r="R13" s="24"/>
      <c r="S13" s="24"/>
      <c r="T13" s="24"/>
      <c r="U13" s="24"/>
      <c r="V13" s="24"/>
      <c r="W13" s="24"/>
      <c r="X13" s="24"/>
      <c r="Y13" s="24"/>
      <c r="Z13" s="24"/>
    </row>
    <row r="14" spans="1:26" x14ac:dyDescent="0.2">
      <c r="A14" s="192" t="s">
        <v>221</v>
      </c>
      <c r="B14" s="475"/>
      <c r="C14" s="44"/>
      <c r="D14" s="44"/>
      <c r="E14" s="255">
        <f t="shared" si="0"/>
        <v>0</v>
      </c>
      <c r="F14" s="24"/>
      <c r="G14" s="24"/>
      <c r="H14" s="459" t="str">
        <f>IF('Patient Information'!B84&gt;0,'Patient Information'!B84,"Household Member 4")</f>
        <v/>
      </c>
      <c r="I14" s="479"/>
      <c r="J14" s="24"/>
      <c r="K14" s="24"/>
      <c r="L14" s="24"/>
      <c r="M14" s="24"/>
      <c r="N14" s="24"/>
      <c r="O14" s="24"/>
      <c r="P14" s="24"/>
      <c r="Q14" s="24"/>
      <c r="R14" s="24"/>
      <c r="S14" s="24"/>
      <c r="T14" s="24"/>
      <c r="U14" s="24"/>
      <c r="V14" s="24"/>
      <c r="W14" s="24"/>
      <c r="X14" s="24"/>
      <c r="Y14" s="24"/>
      <c r="Z14" s="24"/>
    </row>
    <row r="15" spans="1:26" x14ac:dyDescent="0.2">
      <c r="A15" s="49" t="s">
        <v>222</v>
      </c>
      <c r="B15" s="475"/>
      <c r="C15" s="44"/>
      <c r="D15" s="44"/>
      <c r="E15" s="255">
        <f t="shared" si="0"/>
        <v>0</v>
      </c>
      <c r="F15" s="24"/>
      <c r="G15" s="24"/>
      <c r="H15" s="459" t="str">
        <f>IF('Patient Information'!B105&gt;0,'Patient Information'!B105,"Household Member 5")</f>
        <v/>
      </c>
      <c r="I15" s="479"/>
      <c r="J15" s="24"/>
      <c r="K15" s="24"/>
      <c r="L15" s="24" t="s">
        <v>223</v>
      </c>
      <c r="M15" s="24"/>
      <c r="N15" s="24"/>
      <c r="O15" s="24"/>
      <c r="P15" s="24"/>
      <c r="Q15" s="24"/>
      <c r="R15" s="24"/>
      <c r="S15" s="24"/>
      <c r="T15" s="24"/>
      <c r="U15" s="24"/>
      <c r="V15" s="24"/>
      <c r="W15" s="24"/>
      <c r="X15" s="24"/>
      <c r="Y15" s="24"/>
      <c r="Z15" s="24"/>
    </row>
    <row r="16" spans="1:26" x14ac:dyDescent="0.2">
      <c r="A16" s="192" t="s">
        <v>224</v>
      </c>
      <c r="B16" s="475"/>
      <c r="C16" s="44"/>
      <c r="D16" s="44"/>
      <c r="E16" s="255">
        <f t="shared" si="0"/>
        <v>0</v>
      </c>
      <c r="F16" s="43"/>
      <c r="G16" s="24"/>
      <c r="H16" s="459" t="str">
        <f>IF('Patient Information'!B126&gt;0,'Patient Information'!B126,"Household Member 6")</f>
        <v/>
      </c>
      <c r="I16" s="479"/>
      <c r="J16" s="24"/>
      <c r="K16" s="24"/>
      <c r="L16" s="24" t="s">
        <v>225</v>
      </c>
      <c r="M16" s="24"/>
      <c r="N16" s="24"/>
      <c r="O16" s="24"/>
      <c r="P16" s="24"/>
      <c r="Q16" s="24"/>
      <c r="R16" s="24"/>
      <c r="S16" s="24"/>
      <c r="T16" s="24"/>
      <c r="U16" s="24"/>
      <c r="V16" s="24"/>
      <c r="W16" s="24"/>
      <c r="X16" s="24"/>
      <c r="Y16" s="24"/>
      <c r="Z16" s="24"/>
    </row>
    <row r="17" spans="1:26" x14ac:dyDescent="0.2">
      <c r="A17" s="192" t="s">
        <v>226</v>
      </c>
      <c r="B17" s="475"/>
      <c r="C17" s="44"/>
      <c r="D17" s="44"/>
      <c r="E17" s="255">
        <f t="shared" si="0"/>
        <v>0</v>
      </c>
      <c r="F17" s="24"/>
      <c r="G17" s="24"/>
      <c r="H17" s="459" t="str">
        <f>IF('Patient Information'!B147&gt;0,'Patient Information'!B147,"Household Member 7")</f>
        <v/>
      </c>
      <c r="I17" s="479"/>
      <c r="J17" s="24"/>
      <c r="K17" s="24"/>
      <c r="L17" s="24" t="s">
        <v>227</v>
      </c>
      <c r="M17" s="24"/>
      <c r="N17" s="24"/>
      <c r="O17" s="24"/>
      <c r="P17" s="24"/>
      <c r="Q17" s="24"/>
      <c r="R17" s="24"/>
      <c r="S17" s="24"/>
      <c r="T17" s="24"/>
      <c r="U17" s="24"/>
      <c r="V17" s="24"/>
      <c r="W17" s="24"/>
      <c r="X17" s="24"/>
      <c r="Y17" s="24"/>
      <c r="Z17" s="24"/>
    </row>
    <row r="18" spans="1:26" x14ac:dyDescent="0.2">
      <c r="A18" s="256"/>
      <c r="B18" s="38"/>
      <c r="C18" s="38"/>
      <c r="D18" s="34"/>
      <c r="E18" s="255"/>
      <c r="F18" s="45"/>
      <c r="G18" s="24"/>
      <c r="H18" s="459" t="str">
        <f>IF('Patient Information'!B168&gt;0,'Patient Information'!B168,"Household Member 8")</f>
        <v/>
      </c>
      <c r="I18" s="479"/>
      <c r="J18" s="24"/>
      <c r="K18" s="24"/>
      <c r="L18" s="24" t="s">
        <v>228</v>
      </c>
      <c r="M18" s="24"/>
      <c r="N18" s="24"/>
      <c r="O18" s="24"/>
      <c r="P18" s="24"/>
      <c r="Q18" s="24"/>
      <c r="R18" s="24"/>
      <c r="S18" s="24"/>
      <c r="T18" s="24"/>
      <c r="U18" s="24"/>
      <c r="V18" s="24"/>
      <c r="W18" s="24"/>
      <c r="X18" s="24"/>
      <c r="Y18" s="24"/>
      <c r="Z18" s="24"/>
    </row>
    <row r="19" spans="1:26" x14ac:dyDescent="0.2">
      <c r="A19" s="257" t="s">
        <v>229</v>
      </c>
      <c r="B19" s="258"/>
      <c r="C19" s="259"/>
      <c r="D19" s="24"/>
      <c r="E19" s="260"/>
      <c r="F19" s="24"/>
      <c r="G19" s="24"/>
      <c r="H19" s="459" t="str">
        <f>IF('Patient Information'!B189&gt;0,'Patient Information'!B189,"Household Member 9")</f>
        <v/>
      </c>
      <c r="I19" s="479"/>
      <c r="J19" s="24"/>
      <c r="K19" s="24"/>
      <c r="L19" s="24"/>
      <c r="M19" s="24"/>
      <c r="N19" s="24"/>
      <c r="O19" s="24"/>
      <c r="P19" s="24"/>
      <c r="Q19" s="24"/>
      <c r="R19" s="24"/>
      <c r="S19" s="24"/>
      <c r="T19" s="24"/>
      <c r="U19" s="24"/>
      <c r="V19" s="24"/>
      <c r="W19" s="24"/>
      <c r="X19" s="24"/>
      <c r="Y19" s="24"/>
      <c r="Z19" s="24"/>
    </row>
    <row r="20" spans="1:26" ht="22.5" customHeight="1" x14ac:dyDescent="0.2">
      <c r="A20" s="49" t="s">
        <v>230</v>
      </c>
      <c r="B20" s="475"/>
      <c r="C20" s="44"/>
      <c r="D20" s="44"/>
      <c r="E20" s="255">
        <f t="shared" ref="E20:E24" si="1">B20</f>
        <v>0</v>
      </c>
      <c r="F20" s="46"/>
      <c r="G20" s="24"/>
      <c r="H20" s="459" t="str">
        <f>IF('Patient Information'!B210&gt;0,'Patient Information'!B210,"Household Member 10")</f>
        <v/>
      </c>
      <c r="I20" s="479"/>
      <c r="J20" s="24"/>
      <c r="K20" s="24"/>
      <c r="L20" s="24"/>
      <c r="M20" s="24"/>
      <c r="N20" s="24"/>
      <c r="O20" s="24"/>
      <c r="P20" s="24"/>
      <c r="Q20" s="24"/>
      <c r="R20" s="24"/>
      <c r="S20" s="24"/>
      <c r="T20" s="24"/>
      <c r="U20" s="24"/>
      <c r="V20" s="24"/>
      <c r="W20" s="24"/>
      <c r="X20" s="24"/>
      <c r="Y20" s="24"/>
      <c r="Z20" s="24"/>
    </row>
    <row r="21" spans="1:26" ht="15.75" customHeight="1" x14ac:dyDescent="0.2">
      <c r="A21" s="192" t="s">
        <v>231</v>
      </c>
      <c r="B21" s="475"/>
      <c r="C21" s="44"/>
      <c r="D21" s="44"/>
      <c r="E21" s="255">
        <f t="shared" si="1"/>
        <v>0</v>
      </c>
      <c r="F21" s="46"/>
      <c r="G21" s="24"/>
      <c r="H21" s="459" t="str">
        <f>IF('Patient Information'!B231&gt;0,'Patient Information'!B231,"Household Member 11")</f>
        <v/>
      </c>
      <c r="I21" s="479"/>
      <c r="J21" s="24"/>
      <c r="K21" s="24"/>
      <c r="L21" s="24"/>
      <c r="M21" s="24"/>
      <c r="N21" s="24"/>
      <c r="O21" s="24"/>
      <c r="P21" s="24"/>
      <c r="Q21" s="24"/>
      <c r="R21" s="24"/>
      <c r="S21" s="24"/>
      <c r="T21" s="24"/>
      <c r="U21" s="24"/>
      <c r="V21" s="24"/>
      <c r="W21" s="24"/>
      <c r="X21" s="24"/>
      <c r="Y21" s="24"/>
      <c r="Z21" s="24"/>
    </row>
    <row r="22" spans="1:26" ht="15.75" customHeight="1" x14ac:dyDescent="0.2">
      <c r="A22" s="192" t="s">
        <v>232</v>
      </c>
      <c r="B22" s="599">
        <f>IFERROR(E22/12,0)</f>
        <v>0</v>
      </c>
      <c r="C22" s="44"/>
      <c r="D22" s="44"/>
      <c r="E22" s="255">
        <f>I56</f>
        <v>0</v>
      </c>
      <c r="F22" s="46"/>
      <c r="G22" s="24"/>
      <c r="H22" s="459" t="str">
        <f>IF('Patient Information'!B252&gt;0,'Patient Information'!B252,"Household Member 12")</f>
        <v/>
      </c>
      <c r="I22" s="479"/>
      <c r="J22" s="24"/>
      <c r="K22" s="24"/>
      <c r="L22" s="24"/>
      <c r="M22" s="24"/>
      <c r="N22" s="24"/>
      <c r="O22" s="24"/>
      <c r="P22" s="24"/>
      <c r="Q22" s="24"/>
      <c r="R22" s="24"/>
      <c r="S22" s="24"/>
      <c r="T22" s="24"/>
      <c r="U22" s="24"/>
      <c r="V22" s="24"/>
      <c r="W22" s="24"/>
      <c r="X22" s="24"/>
      <c r="Y22" s="24"/>
      <c r="Z22" s="24"/>
    </row>
    <row r="23" spans="1:26" ht="15.75" customHeight="1" x14ac:dyDescent="0.2">
      <c r="A23" s="192" t="s">
        <v>233</v>
      </c>
      <c r="B23" s="475"/>
      <c r="C23" s="44"/>
      <c r="D23" s="44"/>
      <c r="E23" s="255">
        <f>B23</f>
        <v>0</v>
      </c>
      <c r="F23" s="46"/>
      <c r="G23" s="24"/>
      <c r="H23" s="459" t="str">
        <f>IF('Patient Information'!B273&gt;0,'Patient Information'!B273,"Household Member 13")</f>
        <v/>
      </c>
      <c r="I23" s="479"/>
      <c r="J23" s="24"/>
      <c r="K23" s="24"/>
      <c r="L23" s="24"/>
      <c r="M23" s="24"/>
      <c r="N23" s="24"/>
      <c r="O23" s="24"/>
      <c r="P23" s="24"/>
      <c r="Q23" s="24"/>
      <c r="R23" s="24"/>
      <c r="S23" s="24"/>
      <c r="T23" s="24"/>
      <c r="U23" s="24"/>
      <c r="V23" s="24"/>
      <c r="W23" s="24"/>
      <c r="X23" s="24"/>
      <c r="Y23" s="24"/>
      <c r="Z23" s="24"/>
    </row>
    <row r="24" spans="1:26" ht="15.75" customHeight="1" x14ac:dyDescent="0.2">
      <c r="A24" s="192" t="s">
        <v>234</v>
      </c>
      <c r="B24" s="475"/>
      <c r="C24" s="44"/>
      <c r="D24" s="44"/>
      <c r="E24" s="255">
        <f t="shared" si="1"/>
        <v>0</v>
      </c>
      <c r="F24" s="46"/>
      <c r="G24" s="24"/>
      <c r="H24" s="459" t="str">
        <f>IF('Patient Information'!B294&gt;0,'Patient Information'!B294,"Household Member 14")</f>
        <v/>
      </c>
      <c r="I24" s="479"/>
      <c r="J24" s="24"/>
      <c r="K24" s="24"/>
      <c r="L24" s="24"/>
      <c r="M24" s="24"/>
      <c r="N24" s="24"/>
      <c r="O24" s="24"/>
      <c r="P24" s="24"/>
      <c r="Q24" s="24"/>
      <c r="R24" s="24"/>
      <c r="S24" s="24"/>
      <c r="T24" s="24"/>
      <c r="U24" s="24"/>
      <c r="V24" s="24"/>
      <c r="W24" s="24"/>
      <c r="X24" s="24"/>
      <c r="Y24" s="24"/>
      <c r="Z24" s="24"/>
    </row>
    <row r="25" spans="1:26" ht="15.75" customHeight="1" x14ac:dyDescent="0.2">
      <c r="A25" s="263" t="s">
        <v>235</v>
      </c>
      <c r="B25" s="258">
        <f>B10</f>
        <v>0</v>
      </c>
      <c r="C25" s="44"/>
      <c r="D25" s="24"/>
      <c r="E25" s="260">
        <f>E10</f>
        <v>0</v>
      </c>
      <c r="F25" s="46"/>
      <c r="G25" s="24"/>
      <c r="H25" s="459" t="str">
        <f>IF('Patient Information'!B315&gt;0,'Patient Information'!B315,"Household Member 15")</f>
        <v/>
      </c>
      <c r="I25" s="479"/>
      <c r="J25" s="24"/>
      <c r="K25" s="24"/>
      <c r="L25" s="24"/>
      <c r="M25" s="24"/>
      <c r="N25" s="24"/>
      <c r="O25" s="24"/>
      <c r="P25" s="24"/>
      <c r="Q25" s="24"/>
      <c r="R25" s="24"/>
      <c r="S25" s="24"/>
      <c r="T25" s="24"/>
      <c r="U25" s="24"/>
      <c r="V25" s="24"/>
      <c r="W25" s="24"/>
      <c r="X25" s="24"/>
      <c r="Y25" s="24"/>
      <c r="Z25" s="24"/>
    </row>
    <row r="26" spans="1:26" ht="15.75" customHeight="1" x14ac:dyDescent="0.2">
      <c r="A26" s="256" t="s">
        <v>236</v>
      </c>
      <c r="B26" s="48">
        <f>SUM(B12:B24)</f>
        <v>0</v>
      </c>
      <c r="C26" s="44"/>
      <c r="D26" s="24"/>
      <c r="E26" s="255">
        <f>SUM(E12:E24)</f>
        <v>0</v>
      </c>
      <c r="F26" s="46"/>
      <c r="G26" s="24"/>
      <c r="H26" s="193"/>
      <c r="I26" s="241"/>
      <c r="J26" s="24"/>
      <c r="K26" s="24"/>
      <c r="L26" s="24"/>
      <c r="M26" s="24"/>
      <c r="N26" s="24"/>
      <c r="O26" s="24"/>
      <c r="P26" s="24"/>
      <c r="Q26" s="24"/>
      <c r="R26" s="24"/>
      <c r="S26" s="24"/>
      <c r="T26" s="24"/>
      <c r="U26" s="24"/>
      <c r="V26" s="24"/>
      <c r="W26" s="24"/>
      <c r="X26" s="24"/>
      <c r="Y26" s="24"/>
      <c r="Z26" s="24"/>
    </row>
    <row r="27" spans="1:26" ht="15.75" customHeight="1" thickBot="1" x14ac:dyDescent="0.25">
      <c r="A27" s="261" t="s">
        <v>237</v>
      </c>
      <c r="B27" s="264"/>
      <c r="C27" s="264"/>
      <c r="D27" s="24"/>
      <c r="E27" s="262">
        <f>SUM(E25:E26)</f>
        <v>0</v>
      </c>
      <c r="F27" s="46"/>
      <c r="G27" s="24"/>
      <c r="H27" s="261" t="s">
        <v>238</v>
      </c>
      <c r="I27" s="262">
        <f>SUM(I11:I25)</f>
        <v>0</v>
      </c>
      <c r="J27" s="24"/>
      <c r="K27" s="24"/>
      <c r="L27" s="24"/>
      <c r="M27" s="24"/>
      <c r="N27" s="24"/>
      <c r="O27" s="24"/>
      <c r="P27" s="24"/>
      <c r="Q27" s="24"/>
      <c r="R27" s="24"/>
      <c r="S27" s="24"/>
      <c r="T27" s="24"/>
      <c r="U27" s="24"/>
      <c r="V27" s="24"/>
      <c r="W27" s="24"/>
      <c r="X27" s="24"/>
      <c r="Y27" s="24"/>
      <c r="Z27" s="24"/>
    </row>
    <row r="28" spans="1:26" ht="15.75" customHeight="1" thickBot="1" x14ac:dyDescent="0.25">
      <c r="A28" s="193"/>
      <c r="B28" s="24"/>
      <c r="C28" s="24"/>
      <c r="D28" s="238"/>
      <c r="E28" s="239"/>
      <c r="F28" s="46"/>
      <c r="G28" s="24"/>
      <c r="H28" s="24"/>
      <c r="I28" s="24"/>
      <c r="J28" s="24"/>
      <c r="K28" s="24"/>
      <c r="L28" s="24"/>
      <c r="M28" s="24"/>
      <c r="N28" s="24"/>
      <c r="O28" s="24"/>
      <c r="P28" s="24"/>
      <c r="Q28" s="24"/>
      <c r="R28" s="24"/>
      <c r="S28" s="24"/>
      <c r="T28" s="24"/>
      <c r="U28" s="24"/>
      <c r="V28" s="24"/>
      <c r="W28" s="24"/>
      <c r="X28" s="24"/>
      <c r="Y28" s="24"/>
      <c r="Z28" s="24"/>
    </row>
    <row r="29" spans="1:26" ht="15.75" customHeight="1" thickBot="1" x14ac:dyDescent="0.25">
      <c r="A29" s="193"/>
      <c r="B29" s="24"/>
      <c r="C29" s="24"/>
      <c r="D29" s="24"/>
      <c r="E29" s="241"/>
      <c r="F29" s="46"/>
      <c r="G29" s="24"/>
      <c r="H29" s="40" t="s">
        <v>239</v>
      </c>
      <c r="I29" s="41"/>
      <c r="J29" s="24"/>
      <c r="K29" s="24"/>
      <c r="L29" s="24"/>
      <c r="M29" s="24"/>
      <c r="N29" s="24"/>
      <c r="O29" s="24"/>
      <c r="P29" s="24"/>
      <c r="Q29" s="24"/>
      <c r="R29" s="24"/>
      <c r="S29" s="24"/>
      <c r="T29" s="24"/>
      <c r="U29" s="24"/>
      <c r="V29" s="24"/>
      <c r="W29" s="24"/>
      <c r="X29" s="24"/>
      <c r="Y29" s="24"/>
      <c r="Z29" s="24"/>
    </row>
    <row r="30" spans="1:26" ht="15.75" customHeight="1" x14ac:dyDescent="0.2">
      <c r="A30" s="533"/>
      <c r="B30" s="34"/>
      <c r="C30" s="34"/>
      <c r="D30" s="511" t="str">
        <f>IF('Patient Information'!B8&gt;0,'Patient Information'!B8,"")</f>
        <v/>
      </c>
      <c r="E30" s="266"/>
      <c r="F30" s="46"/>
      <c r="G30" s="24"/>
      <c r="H30" s="193" t="s">
        <v>240</v>
      </c>
      <c r="I30" s="478"/>
      <c r="J30" s="24"/>
      <c r="K30" s="24"/>
      <c r="L30" s="24"/>
      <c r="M30" s="24"/>
      <c r="N30" s="24"/>
      <c r="O30" s="24"/>
      <c r="P30" s="24"/>
      <c r="Q30" s="24"/>
      <c r="R30" s="24"/>
      <c r="S30" s="24"/>
      <c r="T30" s="24"/>
      <c r="U30" s="24"/>
      <c r="V30" s="24"/>
      <c r="W30" s="24"/>
      <c r="X30" s="24"/>
      <c r="Y30" s="24"/>
      <c r="Z30" s="24"/>
    </row>
    <row r="31" spans="1:26" ht="15.75" customHeight="1" x14ac:dyDescent="0.2">
      <c r="A31" s="267" t="s">
        <v>241</v>
      </c>
      <c r="B31" s="249"/>
      <c r="C31" s="249"/>
      <c r="D31" s="249" t="s">
        <v>242</v>
      </c>
      <c r="E31" s="268"/>
      <c r="F31" s="46"/>
      <c r="G31" s="24"/>
      <c r="H31" s="193" t="s">
        <v>243</v>
      </c>
      <c r="I31" s="480"/>
      <c r="J31" s="24"/>
      <c r="K31" s="24"/>
      <c r="L31" s="24"/>
      <c r="M31" s="24"/>
      <c r="N31" s="24"/>
      <c r="O31" s="24"/>
      <c r="P31" s="24"/>
      <c r="Q31" s="24"/>
      <c r="R31" s="24"/>
      <c r="S31" s="24"/>
      <c r="T31" s="24"/>
      <c r="U31" s="24"/>
      <c r="V31" s="24"/>
      <c r="W31" s="24"/>
      <c r="X31" s="24"/>
      <c r="Y31" s="24"/>
      <c r="Z31" s="24"/>
    </row>
    <row r="32" spans="1:26" ht="15.75" customHeight="1" x14ac:dyDescent="0.2">
      <c r="A32" s="193"/>
      <c r="B32" s="24"/>
      <c r="C32" s="24"/>
      <c r="D32" s="24"/>
      <c r="E32" s="241"/>
      <c r="F32" s="46"/>
      <c r="G32" s="24"/>
      <c r="H32" s="193" t="s">
        <v>244</v>
      </c>
      <c r="I32" s="480"/>
      <c r="J32" s="24"/>
      <c r="K32" s="24"/>
      <c r="L32" s="24"/>
      <c r="M32" s="24"/>
      <c r="N32" s="24"/>
      <c r="O32" s="24"/>
      <c r="P32" s="24"/>
      <c r="Q32" s="24"/>
      <c r="R32" s="24"/>
      <c r="S32" s="24"/>
      <c r="T32" s="24"/>
      <c r="U32" s="24"/>
      <c r="V32" s="24"/>
      <c r="W32" s="24"/>
      <c r="X32" s="24"/>
      <c r="Y32" s="24"/>
      <c r="Z32" s="24"/>
    </row>
    <row r="33" spans="1:26" ht="15.75" customHeight="1" x14ac:dyDescent="0.2">
      <c r="A33" s="193"/>
      <c r="B33" s="24"/>
      <c r="C33" s="24"/>
      <c r="D33" s="24"/>
      <c r="E33" s="241"/>
      <c r="F33" s="46"/>
      <c r="G33" s="24"/>
      <c r="H33" s="193" t="s">
        <v>245</v>
      </c>
      <c r="I33" s="47">
        <f>IFERROR(VLOOKUP(I31,L10:N13,3,FALSE),0)</f>
        <v>0</v>
      </c>
      <c r="J33" s="24"/>
      <c r="K33" s="24"/>
      <c r="L33" s="24"/>
      <c r="M33" s="24"/>
      <c r="N33" s="24"/>
      <c r="O33" s="24"/>
      <c r="P33" s="24"/>
      <c r="Q33" s="24"/>
      <c r="R33" s="24"/>
      <c r="S33" s="24"/>
      <c r="T33" s="24"/>
      <c r="U33" s="24"/>
      <c r="V33" s="24"/>
      <c r="W33" s="24"/>
      <c r="X33" s="24"/>
      <c r="Y33" s="24"/>
      <c r="Z33" s="24"/>
    </row>
    <row r="34" spans="1:26" ht="15" customHeight="1" thickBot="1" x14ac:dyDescent="0.25">
      <c r="A34" s="49" t="str">
        <f>IF('Patient Information'!B6&gt;0,'Patient Information'!B6,"")</f>
        <v/>
      </c>
      <c r="B34" s="34"/>
      <c r="C34" s="24"/>
      <c r="D34" s="50" t="str">
        <f>IF('Patient Information'!B7="","",'Patient Information'!B7)</f>
        <v/>
      </c>
      <c r="E34" s="269"/>
      <c r="F34" s="46"/>
      <c r="G34" s="24"/>
      <c r="H34" s="261" t="s">
        <v>246</v>
      </c>
      <c r="I34" s="262">
        <f>IFERROR(((I30/I32)*VLOOKUP(I31,L10:N13,3,FALSE))/12,0)</f>
        <v>0</v>
      </c>
      <c r="J34" s="24"/>
      <c r="K34" s="24"/>
      <c r="L34" s="24"/>
      <c r="M34" s="24"/>
      <c r="N34" s="24"/>
      <c r="O34" s="24"/>
      <c r="P34" s="24"/>
      <c r="Q34" s="24"/>
      <c r="R34" s="24"/>
      <c r="S34" s="24"/>
      <c r="T34" s="24"/>
      <c r="U34" s="24"/>
      <c r="V34" s="24"/>
      <c r="W34" s="24"/>
      <c r="X34" s="24"/>
      <c r="Y34" s="24"/>
      <c r="Z34" s="24"/>
    </row>
    <row r="35" spans="1:26" ht="15.75" customHeight="1" thickBot="1" x14ac:dyDescent="0.25">
      <c r="A35" s="193" t="s">
        <v>247</v>
      </c>
      <c r="B35" s="24"/>
      <c r="C35" s="249"/>
      <c r="D35" s="249" t="s">
        <v>248</v>
      </c>
      <c r="E35" s="268"/>
      <c r="F35" s="46"/>
      <c r="G35" s="24"/>
      <c r="H35" s="24"/>
      <c r="I35" s="24"/>
      <c r="J35" s="24"/>
      <c r="K35" s="24"/>
      <c r="L35" s="24"/>
      <c r="M35" s="24"/>
      <c r="N35" s="24"/>
      <c r="O35" s="24"/>
      <c r="P35" s="24"/>
      <c r="Q35" s="24"/>
      <c r="R35" s="24"/>
      <c r="S35" s="24"/>
      <c r="T35" s="24"/>
      <c r="U35" s="24"/>
      <c r="V35" s="24"/>
      <c r="W35" s="24"/>
      <c r="X35" s="24"/>
      <c r="Y35" s="24"/>
      <c r="Z35" s="24"/>
    </row>
    <row r="36" spans="1:26" ht="15.75" customHeight="1" thickBot="1" x14ac:dyDescent="0.25">
      <c r="A36" s="193"/>
      <c r="B36" s="24"/>
      <c r="C36" s="24"/>
      <c r="D36" s="24"/>
      <c r="E36" s="241"/>
      <c r="F36" s="24"/>
      <c r="G36" s="24"/>
      <c r="H36" s="40" t="s">
        <v>249</v>
      </c>
      <c r="I36" s="41"/>
      <c r="J36" s="24"/>
      <c r="K36" s="24"/>
      <c r="L36" s="24"/>
      <c r="M36" s="24"/>
      <c r="N36" s="24"/>
      <c r="O36" s="24"/>
      <c r="P36" s="24"/>
      <c r="Q36" s="24"/>
      <c r="R36" s="24"/>
      <c r="S36" s="24"/>
      <c r="T36" s="24"/>
      <c r="U36" s="24"/>
      <c r="V36" s="24"/>
      <c r="W36" s="24"/>
      <c r="X36" s="24"/>
      <c r="Y36" s="24"/>
      <c r="Z36" s="24"/>
    </row>
    <row r="37" spans="1:26" ht="15" customHeight="1" thickBot="1" x14ac:dyDescent="0.25">
      <c r="A37" s="271" t="str">
        <f>"Version"&amp;" "&amp; 'Background Information'!$B$1</f>
        <v>Version 2.2</v>
      </c>
      <c r="B37" s="272"/>
      <c r="C37" s="272"/>
      <c r="D37" s="272"/>
      <c r="E37" s="273"/>
      <c r="F37" s="24"/>
      <c r="G37" s="24"/>
      <c r="H37" s="193" t="s">
        <v>243</v>
      </c>
      <c r="I37" s="481"/>
      <c r="J37" s="24"/>
      <c r="K37" s="24"/>
      <c r="L37" s="24"/>
      <c r="M37" s="24"/>
      <c r="N37" s="24"/>
      <c r="O37" s="24"/>
      <c r="P37" s="24"/>
      <c r="Q37" s="24"/>
      <c r="R37" s="24"/>
      <c r="S37" s="24"/>
      <c r="T37" s="24"/>
      <c r="U37" s="24"/>
      <c r="V37" s="24"/>
      <c r="W37" s="24"/>
      <c r="X37" s="24"/>
      <c r="Y37" s="24"/>
      <c r="Z37" s="24"/>
    </row>
    <row r="38" spans="1:26" ht="15.75" customHeight="1" x14ac:dyDescent="0.2">
      <c r="A38" s="274" t="s">
        <v>250</v>
      </c>
      <c r="B38" s="274"/>
      <c r="C38" s="274"/>
      <c r="D38" s="274"/>
      <c r="E38" s="274"/>
      <c r="F38" s="24"/>
      <c r="G38" s="24"/>
      <c r="H38" s="193" t="s">
        <v>251</v>
      </c>
      <c r="I38" s="241" t="s">
        <v>252</v>
      </c>
      <c r="J38" s="24"/>
      <c r="K38" s="24"/>
      <c r="L38" s="24"/>
      <c r="M38" s="24"/>
      <c r="N38" s="24"/>
      <c r="O38" s="24"/>
      <c r="P38" s="24"/>
      <c r="Q38" s="24"/>
      <c r="R38" s="24"/>
      <c r="S38" s="24"/>
      <c r="T38" s="24"/>
      <c r="U38" s="24"/>
      <c r="V38" s="24"/>
      <c r="W38" s="24"/>
      <c r="X38" s="24"/>
      <c r="Y38" s="24"/>
      <c r="Z38" s="24"/>
    </row>
    <row r="39" spans="1:26" ht="15.75" customHeight="1" x14ac:dyDescent="0.2">
      <c r="F39" s="24"/>
      <c r="G39" s="24"/>
      <c r="H39" s="193">
        <v>1</v>
      </c>
      <c r="I39" s="482"/>
      <c r="J39" s="24"/>
      <c r="K39" s="24"/>
      <c r="L39" s="24"/>
      <c r="M39" s="24"/>
      <c r="N39" s="24"/>
      <c r="O39" s="24"/>
      <c r="P39" s="24"/>
      <c r="Q39" s="24"/>
      <c r="R39" s="24"/>
      <c r="S39" s="24"/>
      <c r="T39" s="24"/>
      <c r="U39" s="24"/>
      <c r="V39" s="24"/>
      <c r="W39" s="24"/>
      <c r="X39" s="24"/>
      <c r="Y39" s="24"/>
      <c r="Z39" s="24"/>
    </row>
    <row r="40" spans="1:26" ht="15.75" customHeight="1" x14ac:dyDescent="0.2">
      <c r="F40" s="24"/>
      <c r="G40" s="24"/>
      <c r="H40" s="193">
        <v>2</v>
      </c>
      <c r="I40" s="483"/>
      <c r="J40" s="24"/>
      <c r="K40" s="24"/>
      <c r="L40" s="24"/>
      <c r="M40" s="24"/>
      <c r="N40" s="24"/>
      <c r="O40" s="24"/>
      <c r="P40" s="24"/>
      <c r="Q40" s="24"/>
      <c r="R40" s="24"/>
      <c r="S40" s="24"/>
      <c r="T40" s="24"/>
      <c r="U40" s="24"/>
      <c r="V40" s="24"/>
      <c r="W40" s="24"/>
      <c r="X40" s="24"/>
      <c r="Y40" s="24"/>
      <c r="Z40" s="24"/>
    </row>
    <row r="41" spans="1:26" ht="15.75" customHeight="1" x14ac:dyDescent="0.2">
      <c r="F41" s="24"/>
      <c r="G41" s="24"/>
      <c r="H41" s="193">
        <v>3</v>
      </c>
      <c r="I41" s="483"/>
      <c r="J41" s="24"/>
      <c r="K41" s="24"/>
      <c r="L41" s="24"/>
      <c r="M41" s="24"/>
      <c r="N41" s="24"/>
      <c r="O41" s="24"/>
      <c r="P41" s="24"/>
      <c r="Q41" s="24"/>
      <c r="R41" s="24"/>
      <c r="S41" s="24"/>
      <c r="T41" s="24"/>
      <c r="U41" s="24"/>
      <c r="V41" s="24"/>
      <c r="W41" s="24"/>
      <c r="X41" s="24"/>
      <c r="Y41" s="24"/>
      <c r="Z41" s="24"/>
    </row>
    <row r="42" spans="1:26" ht="15.75" customHeight="1" x14ac:dyDescent="0.2">
      <c r="F42" s="24"/>
      <c r="G42" s="24"/>
      <c r="H42" s="193">
        <v>4</v>
      </c>
      <c r="I42" s="483"/>
      <c r="J42" s="24"/>
      <c r="K42" s="24"/>
      <c r="L42" s="24"/>
      <c r="M42" s="24"/>
      <c r="N42" s="24"/>
      <c r="O42" s="24"/>
      <c r="P42" s="24"/>
      <c r="Q42" s="24"/>
      <c r="R42" s="24"/>
      <c r="S42" s="24"/>
      <c r="T42" s="24"/>
      <c r="U42" s="24"/>
      <c r="V42" s="24"/>
      <c r="W42" s="24"/>
      <c r="X42" s="24"/>
      <c r="Y42" s="24"/>
      <c r="Z42" s="24"/>
    </row>
    <row r="43" spans="1:26" ht="15.75" customHeight="1" x14ac:dyDescent="0.2">
      <c r="F43" s="24"/>
      <c r="G43" s="24"/>
      <c r="H43" s="193">
        <v>5</v>
      </c>
      <c r="I43" s="483"/>
      <c r="J43" s="24"/>
      <c r="K43" s="24"/>
      <c r="L43" s="24"/>
      <c r="M43" s="24"/>
      <c r="N43" s="24"/>
      <c r="O43" s="24"/>
      <c r="P43" s="24"/>
      <c r="Q43" s="24"/>
      <c r="R43" s="24"/>
      <c r="S43" s="24"/>
      <c r="T43" s="24"/>
      <c r="U43" s="24"/>
      <c r="V43" s="24"/>
      <c r="W43" s="24"/>
      <c r="X43" s="24"/>
      <c r="Y43" s="24"/>
      <c r="Z43" s="24"/>
    </row>
    <row r="44" spans="1:26" ht="15.75" customHeight="1" x14ac:dyDescent="0.2">
      <c r="F44" s="24"/>
      <c r="G44" s="24"/>
      <c r="H44" s="193"/>
      <c r="I44" s="241"/>
      <c r="J44" s="24"/>
      <c r="K44" s="24"/>
      <c r="L44" s="24"/>
      <c r="M44" s="24"/>
      <c r="N44" s="24"/>
      <c r="O44" s="24"/>
      <c r="P44" s="24"/>
      <c r="Q44" s="24"/>
      <c r="R44" s="24"/>
      <c r="S44" s="24"/>
      <c r="T44" s="24"/>
      <c r="U44" s="24"/>
      <c r="V44" s="24"/>
      <c r="W44" s="24"/>
      <c r="X44" s="24"/>
      <c r="Y44" s="24"/>
      <c r="Z44" s="24"/>
    </row>
    <row r="45" spans="1:26" ht="15" customHeight="1" x14ac:dyDescent="0.2">
      <c r="H45" s="193" t="s">
        <v>253</v>
      </c>
      <c r="I45" s="255">
        <f>SUM(I39:I43)</f>
        <v>0</v>
      </c>
    </row>
    <row r="46" spans="1:26" ht="15" customHeight="1" x14ac:dyDescent="0.2">
      <c r="H46" s="193" t="s">
        <v>254</v>
      </c>
      <c r="I46" s="265">
        <f>COUNTIF(I39:I43,"&gt;0")</f>
        <v>0</v>
      </c>
    </row>
    <row r="47" spans="1:26" ht="15" customHeight="1" thickBot="1" x14ac:dyDescent="0.25">
      <c r="H47" s="261" t="s">
        <v>205</v>
      </c>
      <c r="I47" s="270">
        <f>IF(I46=0,0,(I45/I46)*VLOOKUP(I37,L10:M13,2,FALSE))</f>
        <v>0</v>
      </c>
    </row>
    <row r="48" spans="1:26" ht="15" customHeight="1" thickBot="1" x14ac:dyDescent="0.25">
      <c r="H48" s="24"/>
      <c r="I48" s="24"/>
    </row>
    <row r="49" spans="8:10" ht="15" customHeight="1" thickBot="1" x14ac:dyDescent="0.25">
      <c r="H49" s="595" t="s">
        <v>255</v>
      </c>
      <c r="I49" s="239"/>
    </row>
    <row r="50" spans="8:10" ht="15" customHeight="1" x14ac:dyDescent="0.2">
      <c r="H50" s="440" t="s">
        <v>256</v>
      </c>
      <c r="I50" s="592"/>
      <c r="J50" t="s">
        <v>257</v>
      </c>
    </row>
    <row r="51" spans="8:10" ht="15" customHeight="1" x14ac:dyDescent="0.2">
      <c r="H51" s="354" t="s">
        <v>258</v>
      </c>
      <c r="I51" s="593"/>
      <c r="J51" t="s">
        <v>257</v>
      </c>
    </row>
    <row r="52" spans="8:10" ht="15" customHeight="1" x14ac:dyDescent="0.2">
      <c r="H52" s="354" t="s">
        <v>259</v>
      </c>
      <c r="I52" s="594"/>
      <c r="J52" t="s">
        <v>257</v>
      </c>
    </row>
    <row r="53" spans="8:10" ht="15" customHeight="1" x14ac:dyDescent="0.2">
      <c r="H53" s="354" t="s">
        <v>260</v>
      </c>
      <c r="I53" s="594"/>
      <c r="J53" t="s">
        <v>261</v>
      </c>
    </row>
    <row r="54" spans="8:10" ht="15" customHeight="1" x14ac:dyDescent="0.2">
      <c r="H54" s="550"/>
      <c r="I54" s="551"/>
    </row>
    <row r="55" spans="8:10" ht="15" customHeight="1" x14ac:dyDescent="0.2">
      <c r="H55" s="596" t="s">
        <v>262</v>
      </c>
      <c r="I55" s="597" t="str">
        <f>IFERROR(IF(OR(I50="",I51="",I52=""),"",I53+(7*(IFERROR(ROUNDUP((I50/I51)-ROUNDUP((I53-I52)/7,0),0),"")))),"")</f>
        <v/>
      </c>
    </row>
    <row r="56" spans="8:10" ht="15" customHeight="1" thickBot="1" x14ac:dyDescent="0.25">
      <c r="H56" s="598" t="s">
        <v>263</v>
      </c>
      <c r="I56" s="601">
        <f>IFERROR(IF(OR(I50="",I51="",I52=""),0,I51*52),0)</f>
        <v>0</v>
      </c>
    </row>
    <row r="58" spans="8:10" ht="15" customHeight="1" x14ac:dyDescent="0.2">
      <c r="I58" s="591"/>
    </row>
    <row r="59" spans="8:10" ht="15" customHeight="1" x14ac:dyDescent="0.2">
      <c r="I59" s="590"/>
    </row>
    <row r="60" spans="8:10" ht="15" customHeight="1" x14ac:dyDescent="0.2">
      <c r="H60" s="589"/>
      <c r="I60" s="590"/>
    </row>
    <row r="61" spans="8:10" ht="15" customHeight="1" x14ac:dyDescent="0.2">
      <c r="I61" s="589"/>
    </row>
  </sheetData>
  <sheetProtection algorithmName="SHA-512" hashValue="/u1s/xBRQTZjsowRlP+vSdiIvGDTTrRjx5W6Qk06PIiC4A5JSeIGA8laV0GDtMKOJlCyXVgwm/iRzglLgrslNg==" saltValue="mJtds1u76BFYr9O63YFZZg==" spinCount="100000" sheet="1" selectLockedCells="1"/>
  <dataValidations count="2">
    <dataValidation type="custom" allowBlank="1" showInputMessage="1" showErrorMessage="1" prompt="NOTE - The number of paychecks received year-to-date must be LESS than the number of annual pay periods." sqref="I32" xr:uid="{00000000-0002-0000-0200-000000000000}">
      <formula1>I32&lt;I33+1</formula1>
    </dataValidation>
    <dataValidation type="list" allowBlank="1" showErrorMessage="1" sqref="I31 I37" xr:uid="{00000000-0002-0000-0200-000001000000}">
      <formula1>$L$10:$L$13</formula1>
    </dataValidation>
  </dataValidations>
  <printOptions horizontalCentered="1"/>
  <pageMargins left="0.25" right="0.25" top="0.75" bottom="0.75" header="0" footer="0"/>
  <pageSetup scale="82" orientation="portrait" r:id="rId1"/>
  <headerFooter>
    <oddFooter>&amp;L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ltText="SSI Documented Checkbox">
                <anchor moveWithCells="1">
                  <from>
                    <xdr:col>2</xdr:col>
                    <xdr:colOff>257175</xdr:colOff>
                    <xdr:row>10</xdr:row>
                    <xdr:rowOff>266700</xdr:rowOff>
                  </from>
                  <to>
                    <xdr:col>2</xdr:col>
                    <xdr:colOff>561975</xdr:colOff>
                    <xdr:row>12</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ltText="SSI Self-Declared Checkbox">
                <anchor moveWithCells="1">
                  <from>
                    <xdr:col>3</xdr:col>
                    <xdr:colOff>485775</xdr:colOff>
                    <xdr:row>10</xdr:row>
                    <xdr:rowOff>266700</xdr:rowOff>
                  </from>
                  <to>
                    <xdr:col>3</xdr:col>
                    <xdr:colOff>790575</xdr:colOff>
                    <xdr:row>12</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ltText="SSDI Documented Checkbox">
                <anchor moveWithCells="1">
                  <from>
                    <xdr:col>2</xdr:col>
                    <xdr:colOff>257175</xdr:colOff>
                    <xdr:row>11</xdr:row>
                    <xdr:rowOff>266700</xdr:rowOff>
                  </from>
                  <to>
                    <xdr:col>2</xdr:col>
                    <xdr:colOff>561975</xdr:colOff>
                    <xdr:row>13</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ltText="SSDI Self-Declared Checkbox">
                <anchor moveWithCells="1">
                  <from>
                    <xdr:col>3</xdr:col>
                    <xdr:colOff>485775</xdr:colOff>
                    <xdr:row>11</xdr:row>
                    <xdr:rowOff>266700</xdr:rowOff>
                  </from>
                  <to>
                    <xdr:col>3</xdr:col>
                    <xdr:colOff>790575</xdr:colOff>
                    <xdr:row>13</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ltText="Disbursement from Retirement Accounts Documented Checkbox">
                <anchor moveWithCells="1">
                  <from>
                    <xdr:col>2</xdr:col>
                    <xdr:colOff>257175</xdr:colOff>
                    <xdr:row>12</xdr:row>
                    <xdr:rowOff>266700</xdr:rowOff>
                  </from>
                  <to>
                    <xdr:col>2</xdr:col>
                    <xdr:colOff>561975</xdr:colOff>
                    <xdr:row>14</xdr:row>
                    <xdr:rowOff>28575</xdr:rowOff>
                  </to>
                </anchor>
              </controlPr>
            </control>
          </mc:Choice>
        </mc:AlternateContent>
        <mc:AlternateContent xmlns:mc="http://schemas.openxmlformats.org/markup-compatibility/2006">
          <mc:Choice Requires="x14">
            <control shapeId="12294" r:id="rId9" name="Check Box 6">
              <controlPr defaultSize="0" autoFill="0" autoLine="0" autoPict="0" altText="Disbursement from Retirement Accounts Self-Declared Checkbox">
                <anchor moveWithCells="1">
                  <from>
                    <xdr:col>3</xdr:col>
                    <xdr:colOff>485775</xdr:colOff>
                    <xdr:row>12</xdr:row>
                    <xdr:rowOff>266700</xdr:rowOff>
                  </from>
                  <to>
                    <xdr:col>3</xdr:col>
                    <xdr:colOff>790575</xdr:colOff>
                    <xdr:row>14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ltText="Pension Payments Documented Checkbox">
                <anchor moveWithCells="1">
                  <from>
                    <xdr:col>2</xdr:col>
                    <xdr:colOff>257175</xdr:colOff>
                    <xdr:row>13</xdr:row>
                    <xdr:rowOff>266700</xdr:rowOff>
                  </from>
                  <to>
                    <xdr:col>2</xdr:col>
                    <xdr:colOff>561975</xdr:colOff>
                    <xdr:row>15</xdr:row>
                    <xdr:rowOff>28575</xdr:rowOff>
                  </to>
                </anchor>
              </controlPr>
            </control>
          </mc:Choice>
        </mc:AlternateContent>
        <mc:AlternateContent xmlns:mc="http://schemas.openxmlformats.org/markup-compatibility/2006">
          <mc:Choice Requires="x14">
            <control shapeId="12296" r:id="rId11" name="Check Box 8">
              <controlPr defaultSize="0" autoFill="0" autoLine="0" autoPict="0" altText="Pension Payments Self-Declared Checkbox">
                <anchor moveWithCells="1">
                  <from>
                    <xdr:col>3</xdr:col>
                    <xdr:colOff>485775</xdr:colOff>
                    <xdr:row>13</xdr:row>
                    <xdr:rowOff>266700</xdr:rowOff>
                  </from>
                  <to>
                    <xdr:col>3</xdr:col>
                    <xdr:colOff>790575</xdr:colOff>
                    <xdr:row>15</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ltText="Payments from Trust Funds Documented Checkbox">
                <anchor moveWithCells="1">
                  <from>
                    <xdr:col>2</xdr:col>
                    <xdr:colOff>257175</xdr:colOff>
                    <xdr:row>14</xdr:row>
                    <xdr:rowOff>266700</xdr:rowOff>
                  </from>
                  <to>
                    <xdr:col>2</xdr:col>
                    <xdr:colOff>561975</xdr:colOff>
                    <xdr:row>16</xdr:row>
                    <xdr:rowOff>28575</xdr:rowOff>
                  </to>
                </anchor>
              </controlPr>
            </control>
          </mc:Choice>
        </mc:AlternateContent>
        <mc:AlternateContent xmlns:mc="http://schemas.openxmlformats.org/markup-compatibility/2006">
          <mc:Choice Requires="x14">
            <control shapeId="12298" r:id="rId13" name="Check Box 10">
              <controlPr defaultSize="0" autoFill="0" autoLine="0" autoPict="0" altText="Payments from Trust Funds Self-Declared Checkbox">
                <anchor moveWithCells="1">
                  <from>
                    <xdr:col>3</xdr:col>
                    <xdr:colOff>485775</xdr:colOff>
                    <xdr:row>14</xdr:row>
                    <xdr:rowOff>266700</xdr:rowOff>
                  </from>
                  <to>
                    <xdr:col>3</xdr:col>
                    <xdr:colOff>790575</xdr:colOff>
                    <xdr:row>16</xdr:row>
                    <xdr:rowOff>28575</xdr:rowOff>
                  </to>
                </anchor>
              </controlPr>
            </control>
          </mc:Choice>
        </mc:AlternateContent>
        <mc:AlternateContent xmlns:mc="http://schemas.openxmlformats.org/markup-compatibility/2006">
          <mc:Choice Requires="x14">
            <control shapeId="12299" r:id="rId14" name="Check Box 11">
              <controlPr defaultSize="0" autoFill="0" autoLine="0" autoPict="0" altText="Disbursement from Lottery Winnings Documented Checkbox">
                <anchor moveWithCells="1">
                  <from>
                    <xdr:col>2</xdr:col>
                    <xdr:colOff>257175</xdr:colOff>
                    <xdr:row>15</xdr:row>
                    <xdr:rowOff>266700</xdr:rowOff>
                  </from>
                  <to>
                    <xdr:col>2</xdr:col>
                    <xdr:colOff>561975</xdr:colOff>
                    <xdr:row>17</xdr:row>
                    <xdr:rowOff>28575</xdr:rowOff>
                  </to>
                </anchor>
              </controlPr>
            </control>
          </mc:Choice>
        </mc:AlternateContent>
        <mc:AlternateContent xmlns:mc="http://schemas.openxmlformats.org/markup-compatibility/2006">
          <mc:Choice Requires="x14">
            <control shapeId="12300" r:id="rId15" name="Check Box 12">
              <controlPr defaultSize="0" autoFill="0" autoLine="0" autoPict="0" altText="Disbursement from Lottery Winnings Self-Declared Checkbox">
                <anchor moveWithCells="1">
                  <from>
                    <xdr:col>3</xdr:col>
                    <xdr:colOff>485775</xdr:colOff>
                    <xdr:row>15</xdr:row>
                    <xdr:rowOff>266700</xdr:rowOff>
                  </from>
                  <to>
                    <xdr:col>3</xdr:col>
                    <xdr:colOff>790575</xdr:colOff>
                    <xdr:row>17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Z59"/>
  <sheetViews>
    <sheetView showGridLines="0" showRowColHeaders="0" zoomScaleNormal="100" workbookViewId="0">
      <selection activeCell="D9" sqref="D9"/>
    </sheetView>
  </sheetViews>
  <sheetFormatPr defaultColWidth="12.625" defaultRowHeight="15" customHeight="1" x14ac:dyDescent="0.2"/>
  <cols>
    <col min="1" max="1" width="27.75" customWidth="1"/>
    <col min="2" max="2" width="52.25" customWidth="1"/>
    <col min="3" max="3" width="3.75" customWidth="1"/>
    <col min="4" max="4" width="18.5" customWidth="1"/>
    <col min="5" max="5" width="17.875" customWidth="1"/>
    <col min="6" max="6" width="8.625" customWidth="1"/>
    <col min="7" max="7" width="41" customWidth="1"/>
    <col min="8" max="26" width="7.75" customWidth="1"/>
  </cols>
  <sheetData>
    <row r="1" spans="1:26" ht="15" customHeight="1" x14ac:dyDescent="0.2">
      <c r="A1" s="237"/>
      <c r="B1" s="238"/>
      <c r="C1" s="238"/>
      <c r="D1" s="238"/>
      <c r="E1" s="239"/>
      <c r="F1" s="24"/>
      <c r="G1" s="4"/>
      <c r="H1" s="4"/>
      <c r="I1" s="4"/>
      <c r="J1" s="4"/>
      <c r="K1" s="4"/>
      <c r="L1" s="24"/>
      <c r="M1" s="24"/>
      <c r="N1" s="24"/>
      <c r="O1" s="24"/>
      <c r="P1" s="24"/>
      <c r="Q1" s="24"/>
      <c r="R1" s="24"/>
      <c r="S1" s="24"/>
      <c r="T1" s="24"/>
      <c r="U1" s="24"/>
      <c r="V1" s="24"/>
      <c r="W1" s="24"/>
      <c r="X1" s="24"/>
      <c r="Y1" s="24"/>
      <c r="Z1" s="24"/>
    </row>
    <row r="2" spans="1:26" x14ac:dyDescent="0.2">
      <c r="A2" s="193"/>
      <c r="B2" s="24"/>
      <c r="C2" s="24"/>
      <c r="D2" s="24"/>
      <c r="E2" s="241"/>
      <c r="F2" s="24"/>
      <c r="G2" s="51" t="s">
        <v>264</v>
      </c>
      <c r="H2" s="4"/>
      <c r="I2" s="4"/>
      <c r="J2" s="4"/>
      <c r="K2" s="4"/>
      <c r="L2" s="24"/>
      <c r="M2" s="24"/>
      <c r="N2" s="24"/>
      <c r="O2" s="24"/>
      <c r="P2" s="24"/>
      <c r="Q2" s="24"/>
      <c r="R2" s="24"/>
      <c r="S2" s="24"/>
      <c r="T2" s="24"/>
      <c r="U2" s="24"/>
      <c r="V2" s="24"/>
      <c r="W2" s="24"/>
      <c r="X2" s="24"/>
      <c r="Y2" s="24"/>
      <c r="Z2" s="24"/>
    </row>
    <row r="3" spans="1:26" x14ac:dyDescent="0.2">
      <c r="A3" s="193"/>
      <c r="B3" s="24"/>
      <c r="C3" s="24"/>
      <c r="D3" s="24"/>
      <c r="E3" s="241"/>
      <c r="F3" s="24"/>
      <c r="G3" s="52" t="s">
        <v>265</v>
      </c>
      <c r="H3" s="4"/>
      <c r="I3" s="4"/>
      <c r="J3" s="4"/>
      <c r="K3" s="4"/>
      <c r="L3" s="24"/>
      <c r="M3" s="24"/>
      <c r="N3" s="24"/>
      <c r="O3" s="24"/>
      <c r="P3" s="24"/>
      <c r="Q3" s="24"/>
      <c r="R3" s="24"/>
      <c r="S3" s="24"/>
      <c r="T3" s="24"/>
      <c r="U3" s="24"/>
      <c r="V3" s="24"/>
      <c r="W3" s="24"/>
      <c r="X3" s="24"/>
      <c r="Y3" s="24"/>
      <c r="Z3" s="24"/>
    </row>
    <row r="4" spans="1:26" x14ac:dyDescent="0.2">
      <c r="A4" s="193"/>
      <c r="B4" s="24"/>
      <c r="C4" s="24"/>
      <c r="D4" s="24"/>
      <c r="E4" s="241"/>
      <c r="F4" s="24"/>
      <c r="G4" s="52" t="s">
        <v>266</v>
      </c>
      <c r="H4" s="4"/>
      <c r="I4" s="4"/>
      <c r="J4" s="4"/>
      <c r="K4" s="4"/>
      <c r="L4" s="24"/>
      <c r="M4" s="24"/>
      <c r="N4" s="24"/>
      <c r="O4" s="24"/>
      <c r="P4" s="24"/>
      <c r="Q4" s="24"/>
      <c r="R4" s="24"/>
      <c r="S4" s="24"/>
      <c r="T4" s="24"/>
      <c r="U4" s="24"/>
      <c r="V4" s="24"/>
      <c r="W4" s="24"/>
      <c r="X4" s="24"/>
      <c r="Y4" s="24"/>
      <c r="Z4" s="24"/>
    </row>
    <row r="5" spans="1:26" ht="15.75" customHeight="1" x14ac:dyDescent="0.2">
      <c r="A5" s="26"/>
      <c r="B5" s="522" t="s">
        <v>150</v>
      </c>
      <c r="C5" s="28"/>
      <c r="D5" s="28"/>
      <c r="E5" s="29"/>
      <c r="F5" s="24"/>
      <c r="G5" s="52" t="s">
        <v>267</v>
      </c>
      <c r="H5" s="4"/>
      <c r="I5" s="4"/>
      <c r="J5" s="4"/>
      <c r="K5" s="4"/>
      <c r="L5" s="24"/>
      <c r="M5" s="24"/>
      <c r="N5" s="24"/>
      <c r="O5" s="24"/>
      <c r="P5" s="24"/>
      <c r="Q5" s="24"/>
      <c r="R5" s="24"/>
      <c r="S5" s="24"/>
      <c r="T5" s="24"/>
      <c r="U5" s="24"/>
      <c r="V5" s="24"/>
      <c r="W5" s="24"/>
      <c r="X5" s="24"/>
      <c r="Y5" s="24"/>
      <c r="Z5" s="24"/>
    </row>
    <row r="6" spans="1:26" ht="15.75" customHeight="1" x14ac:dyDescent="0.2">
      <c r="A6" s="53"/>
      <c r="B6" s="54" t="s">
        <v>268</v>
      </c>
      <c r="C6" s="55"/>
      <c r="D6" s="55"/>
      <c r="E6" s="56"/>
      <c r="F6" s="24"/>
      <c r="G6" s="57" t="s">
        <v>269</v>
      </c>
      <c r="H6" s="4"/>
      <c r="I6" s="4"/>
      <c r="J6" s="4"/>
      <c r="K6" s="4"/>
      <c r="L6" s="24"/>
      <c r="M6" s="24"/>
      <c r="N6" s="24"/>
      <c r="O6" s="24"/>
      <c r="P6" s="24"/>
      <c r="Q6" s="24"/>
      <c r="R6" s="24"/>
      <c r="S6" s="24"/>
      <c r="T6" s="24"/>
      <c r="U6" s="24"/>
      <c r="V6" s="24"/>
      <c r="W6" s="24"/>
      <c r="X6" s="24"/>
      <c r="Y6" s="24"/>
      <c r="Z6" s="24"/>
    </row>
    <row r="7" spans="1:26" ht="15" customHeight="1" x14ac:dyDescent="0.2">
      <c r="A7" s="193"/>
      <c r="B7" s="58"/>
      <c r="C7" s="58"/>
      <c r="D7" s="58"/>
      <c r="E7" s="275"/>
      <c r="F7" s="24"/>
      <c r="G7" s="4"/>
      <c r="H7" s="4"/>
      <c r="I7" s="4"/>
      <c r="J7" s="4"/>
      <c r="K7" s="4"/>
      <c r="L7" s="24"/>
      <c r="M7" s="24"/>
      <c r="N7" s="24"/>
      <c r="O7" s="24"/>
      <c r="P7" s="24"/>
      <c r="Q7" s="24"/>
      <c r="R7" s="24"/>
      <c r="S7" s="24"/>
      <c r="T7" s="24"/>
      <c r="U7" s="24"/>
      <c r="V7" s="24"/>
      <c r="W7" s="24"/>
      <c r="X7" s="24"/>
      <c r="Y7" s="24"/>
      <c r="Z7" s="24"/>
    </row>
    <row r="8" spans="1:26" ht="15" customHeight="1" x14ac:dyDescent="0.2">
      <c r="A8" s="193"/>
      <c r="B8" s="58"/>
      <c r="C8" s="58"/>
      <c r="D8" s="58"/>
      <c r="E8" s="275"/>
      <c r="F8" s="35"/>
      <c r="G8" s="4"/>
      <c r="H8" s="4"/>
      <c r="I8" s="4"/>
      <c r="J8" s="4"/>
      <c r="K8" s="4"/>
      <c r="L8" s="24"/>
      <c r="M8" s="24"/>
      <c r="N8" s="24"/>
      <c r="O8" s="24"/>
      <c r="P8" s="24"/>
      <c r="Q8" s="24"/>
      <c r="R8" s="24"/>
      <c r="S8" s="24"/>
      <c r="T8" s="24"/>
      <c r="U8" s="24"/>
      <c r="V8" s="24"/>
      <c r="W8" s="24"/>
      <c r="X8" s="24"/>
      <c r="Y8" s="24"/>
      <c r="Z8" s="24"/>
    </row>
    <row r="9" spans="1:26" ht="15" customHeight="1" x14ac:dyDescent="0.2">
      <c r="A9" s="193"/>
      <c r="B9" s="59" t="s">
        <v>270</v>
      </c>
      <c r="C9" s="24"/>
      <c r="D9" s="472" t="s">
        <v>135</v>
      </c>
      <c r="E9" s="275"/>
      <c r="F9" s="24"/>
      <c r="G9" s="24"/>
      <c r="H9" s="5"/>
      <c r="I9" s="5"/>
      <c r="J9" s="5"/>
      <c r="K9" s="5"/>
      <c r="L9" s="24"/>
      <c r="M9" s="24"/>
      <c r="N9" s="24"/>
      <c r="O9" s="24"/>
      <c r="P9" s="24"/>
      <c r="Q9" s="24"/>
      <c r="R9" s="24"/>
      <c r="S9" s="24"/>
      <c r="T9" s="24"/>
      <c r="U9" s="24"/>
      <c r="V9" s="24"/>
      <c r="W9" s="24"/>
      <c r="X9" s="24"/>
      <c r="Y9" s="24"/>
      <c r="Z9" s="24"/>
    </row>
    <row r="10" spans="1:26" ht="15" customHeight="1" x14ac:dyDescent="0.2">
      <c r="A10" s="193"/>
      <c r="B10" s="59" t="s">
        <v>271</v>
      </c>
      <c r="C10" s="24"/>
      <c r="D10" s="473"/>
      <c r="E10" s="275"/>
      <c r="F10" s="24"/>
      <c r="G10" s="24"/>
      <c r="H10" s="5"/>
      <c r="I10" s="5"/>
      <c r="J10" s="5"/>
      <c r="K10" s="5"/>
      <c r="L10" s="24"/>
      <c r="M10" s="24"/>
      <c r="N10" s="24"/>
      <c r="O10" s="24"/>
      <c r="P10" s="24"/>
      <c r="Q10" s="24"/>
      <c r="R10" s="24"/>
      <c r="S10" s="24"/>
      <c r="T10" s="24"/>
      <c r="U10" s="24"/>
      <c r="V10" s="24"/>
      <c r="W10" s="24"/>
      <c r="X10" s="24"/>
      <c r="Y10" s="24"/>
      <c r="Z10" s="24"/>
    </row>
    <row r="11" spans="1:26" ht="15" customHeight="1" x14ac:dyDescent="0.2">
      <c r="A11" s="193"/>
      <c r="B11" s="59" t="s">
        <v>272</v>
      </c>
      <c r="C11" s="24"/>
      <c r="D11" s="473"/>
      <c r="E11" s="275"/>
      <c r="F11" s="24"/>
      <c r="G11" s="24"/>
      <c r="H11" s="5"/>
      <c r="I11" s="5"/>
      <c r="J11" s="5"/>
      <c r="K11" s="5"/>
      <c r="L11" s="24"/>
      <c r="M11" s="24"/>
      <c r="N11" s="24"/>
      <c r="O11" s="24"/>
      <c r="P11" s="24"/>
      <c r="Q11" s="24"/>
      <c r="R11" s="24"/>
      <c r="S11" s="24"/>
      <c r="T11" s="24"/>
      <c r="U11" s="24"/>
      <c r="V11" s="24"/>
      <c r="W11" s="24"/>
      <c r="X11" s="24"/>
      <c r="Y11" s="24"/>
      <c r="Z11" s="24"/>
    </row>
    <row r="12" spans="1:26" ht="15" customHeight="1" x14ac:dyDescent="0.2">
      <c r="A12" s="193"/>
      <c r="B12" s="59" t="s">
        <v>273</v>
      </c>
      <c r="C12" s="24"/>
      <c r="D12" s="474"/>
      <c r="E12" s="275"/>
      <c r="F12" s="24"/>
      <c r="G12" s="24"/>
      <c r="H12" s="5"/>
      <c r="I12" s="5"/>
      <c r="J12" s="5"/>
      <c r="K12" s="5"/>
      <c r="L12" s="24"/>
      <c r="M12" s="24"/>
      <c r="N12" s="24"/>
      <c r="O12" s="24"/>
      <c r="P12" s="24"/>
      <c r="Q12" s="24"/>
      <c r="R12" s="24"/>
      <c r="S12" s="24"/>
      <c r="T12" s="24"/>
      <c r="U12" s="24"/>
      <c r="V12" s="24"/>
      <c r="W12" s="24"/>
      <c r="X12" s="24"/>
      <c r="Y12" s="24"/>
      <c r="Z12" s="24"/>
    </row>
    <row r="13" spans="1:26" ht="45" customHeight="1" x14ac:dyDescent="0.2">
      <c r="A13" s="193"/>
      <c r="B13" s="24"/>
      <c r="C13" s="24"/>
      <c r="D13" s="43" t="s">
        <v>274</v>
      </c>
      <c r="E13" s="265" t="s">
        <v>275</v>
      </c>
      <c r="F13" s="24"/>
      <c r="G13" s="24"/>
      <c r="H13" s="5"/>
      <c r="I13" s="5"/>
      <c r="J13" s="5"/>
      <c r="K13" s="5"/>
      <c r="L13" s="24"/>
      <c r="M13" s="24"/>
      <c r="N13" s="24"/>
      <c r="O13" s="24"/>
      <c r="P13" s="24"/>
      <c r="Q13" s="24"/>
      <c r="R13" s="24"/>
      <c r="S13" s="24"/>
      <c r="T13" s="24"/>
      <c r="U13" s="24"/>
      <c r="V13" s="24"/>
      <c r="W13" s="24"/>
      <c r="X13" s="24"/>
      <c r="Y13" s="24"/>
      <c r="Z13" s="24"/>
    </row>
    <row r="14" spans="1:26" x14ac:dyDescent="0.2">
      <c r="A14" s="276" t="s">
        <v>276</v>
      </c>
      <c r="B14" s="60"/>
      <c r="C14" s="60"/>
      <c r="D14" s="43"/>
      <c r="E14" s="265"/>
      <c r="F14" s="24"/>
      <c r="G14" s="5"/>
      <c r="H14" s="5"/>
      <c r="I14" s="5"/>
      <c r="J14" s="5"/>
      <c r="K14" s="5"/>
      <c r="L14" s="24"/>
      <c r="M14" s="24"/>
      <c r="N14" s="24"/>
      <c r="O14" s="24"/>
      <c r="P14" s="24"/>
      <c r="Q14" s="24"/>
      <c r="R14" s="24"/>
      <c r="S14" s="24"/>
      <c r="T14" s="24"/>
      <c r="U14" s="24"/>
      <c r="V14" s="24"/>
      <c r="W14" s="24"/>
      <c r="X14" s="24"/>
      <c r="Y14" s="24"/>
      <c r="Z14" s="24"/>
    </row>
    <row r="15" spans="1:26" x14ac:dyDescent="0.2">
      <c r="A15" s="193"/>
      <c r="B15" s="61" t="s">
        <v>277</v>
      </c>
      <c r="C15" s="61"/>
      <c r="D15" s="475"/>
      <c r="E15" s="255">
        <f>D15*12</f>
        <v>0</v>
      </c>
      <c r="F15" s="24"/>
      <c r="G15" s="24"/>
      <c r="H15" s="24"/>
      <c r="I15" s="24"/>
      <c r="J15" s="24"/>
      <c r="K15" s="24"/>
      <c r="L15" s="24"/>
      <c r="M15" s="24"/>
      <c r="N15" s="24"/>
      <c r="O15" s="24"/>
      <c r="P15" s="24"/>
      <c r="Q15" s="24"/>
      <c r="R15" s="24"/>
      <c r="S15" s="24"/>
      <c r="T15" s="24"/>
      <c r="U15" s="24"/>
      <c r="V15" s="24"/>
      <c r="W15" s="24"/>
      <c r="X15" s="24"/>
      <c r="Y15" s="24"/>
      <c r="Z15" s="24"/>
    </row>
    <row r="16" spans="1:26" x14ac:dyDescent="0.2">
      <c r="A16" s="277" t="s">
        <v>278</v>
      </c>
      <c r="B16" s="61"/>
      <c r="C16" s="61"/>
      <c r="D16" s="48"/>
      <c r="E16" s="265"/>
      <c r="F16" s="24"/>
      <c r="G16" s="24"/>
      <c r="H16" s="24"/>
      <c r="I16" s="24"/>
      <c r="J16" s="24"/>
      <c r="K16" s="24"/>
      <c r="L16" s="24"/>
      <c r="M16" s="24"/>
      <c r="N16" s="24"/>
      <c r="O16" s="24"/>
      <c r="P16" s="24"/>
      <c r="Q16" s="24"/>
      <c r="R16" s="24"/>
      <c r="S16" s="24"/>
      <c r="T16" s="24"/>
      <c r="U16" s="24"/>
      <c r="V16" s="24"/>
      <c r="W16" s="24"/>
      <c r="X16" s="24"/>
      <c r="Y16" s="24"/>
      <c r="Z16" s="24"/>
    </row>
    <row r="17" spans="1:26" ht="15" customHeight="1" x14ac:dyDescent="0.2">
      <c r="A17" s="193"/>
      <c r="B17" s="60" t="s">
        <v>279</v>
      </c>
      <c r="C17" s="60"/>
      <c r="D17" s="475"/>
      <c r="E17" s="255">
        <f t="shared" ref="E17:E20" si="0">D17*12</f>
        <v>0</v>
      </c>
      <c r="F17" s="24"/>
      <c r="G17" s="43" t="s">
        <v>280</v>
      </c>
      <c r="H17" s="24"/>
      <c r="I17" s="24"/>
      <c r="J17" s="24"/>
      <c r="K17" s="24"/>
      <c r="L17" s="24"/>
      <c r="M17" s="24"/>
      <c r="N17" s="24"/>
      <c r="O17" s="24"/>
      <c r="P17" s="24"/>
      <c r="Q17" s="24"/>
      <c r="R17" s="24"/>
      <c r="S17" s="24"/>
      <c r="T17" s="24"/>
      <c r="U17" s="24"/>
      <c r="V17" s="24"/>
      <c r="W17" s="24"/>
      <c r="X17" s="24"/>
      <c r="Y17" s="24"/>
      <c r="Z17" s="24"/>
    </row>
    <row r="18" spans="1:26" x14ac:dyDescent="0.2">
      <c r="A18" s="193"/>
      <c r="B18" s="61" t="s">
        <v>281</v>
      </c>
      <c r="C18" s="60"/>
      <c r="D18" s="475"/>
      <c r="E18" s="255">
        <f t="shared" si="0"/>
        <v>0</v>
      </c>
      <c r="F18" s="24"/>
      <c r="G18" s="43" t="s">
        <v>282</v>
      </c>
      <c r="H18" s="24"/>
      <c r="I18" s="24"/>
      <c r="J18" s="24"/>
      <c r="K18" s="24"/>
      <c r="L18" s="24"/>
      <c r="M18" s="24"/>
      <c r="N18" s="24"/>
      <c r="O18" s="24"/>
      <c r="P18" s="24"/>
      <c r="Q18" s="24"/>
      <c r="R18" s="24"/>
      <c r="S18" s="24"/>
      <c r="T18" s="24"/>
      <c r="U18" s="24"/>
      <c r="V18" s="24"/>
      <c r="W18" s="24"/>
      <c r="X18" s="24"/>
      <c r="Y18" s="24"/>
      <c r="Z18" s="24"/>
    </row>
    <row r="19" spans="1:26" x14ac:dyDescent="0.2">
      <c r="A19" s="193"/>
      <c r="B19" s="476"/>
      <c r="C19" s="60"/>
      <c r="D19" s="475"/>
      <c r="E19" s="255">
        <f t="shared" si="0"/>
        <v>0</v>
      </c>
      <c r="F19" s="24"/>
      <c r="G19" s="43" t="s">
        <v>283</v>
      </c>
      <c r="H19" s="24"/>
      <c r="I19" s="24"/>
      <c r="J19" s="24"/>
      <c r="K19" s="62"/>
      <c r="L19" s="24"/>
      <c r="M19" s="24"/>
      <c r="N19" s="24"/>
      <c r="O19" s="24"/>
      <c r="P19" s="24"/>
      <c r="Q19" s="24"/>
      <c r="R19" s="24"/>
      <c r="S19" s="24"/>
      <c r="T19" s="24"/>
      <c r="U19" s="24"/>
      <c r="V19" s="24"/>
      <c r="W19" s="24"/>
      <c r="X19" s="24"/>
      <c r="Y19" s="24"/>
      <c r="Z19" s="24"/>
    </row>
    <row r="20" spans="1:26" x14ac:dyDescent="0.2">
      <c r="A20" s="193"/>
      <c r="B20" s="477"/>
      <c r="C20" s="60"/>
      <c r="D20" s="475"/>
      <c r="E20" s="255">
        <f t="shared" si="0"/>
        <v>0</v>
      </c>
      <c r="F20" s="24"/>
      <c r="G20" s="63" t="s">
        <v>284</v>
      </c>
      <c r="H20" s="24"/>
      <c r="I20" s="24"/>
      <c r="J20" s="24"/>
      <c r="K20" s="62"/>
      <c r="L20" s="24"/>
      <c r="M20" s="24"/>
      <c r="N20" s="24"/>
      <c r="O20" s="24"/>
      <c r="P20" s="24"/>
      <c r="Q20" s="24"/>
      <c r="R20" s="24"/>
      <c r="S20" s="24"/>
      <c r="T20" s="24"/>
      <c r="U20" s="24"/>
      <c r="V20" s="24"/>
      <c r="W20" s="24"/>
      <c r="X20" s="24"/>
      <c r="Y20" s="24"/>
      <c r="Z20" s="24"/>
    </row>
    <row r="21" spans="1:26" ht="15.75" customHeight="1" x14ac:dyDescent="0.2">
      <c r="A21" s="193"/>
      <c r="B21" s="64"/>
      <c r="C21" s="60"/>
      <c r="D21" s="48"/>
      <c r="E21" s="255"/>
      <c r="F21" s="24"/>
      <c r="G21" s="65"/>
      <c r="H21" s="24"/>
      <c r="I21" s="24"/>
      <c r="J21" s="24"/>
      <c r="K21" s="43"/>
      <c r="L21" s="24"/>
      <c r="M21" s="24"/>
      <c r="N21" s="24"/>
      <c r="O21" s="24"/>
      <c r="P21" s="24"/>
      <c r="Q21" s="24"/>
      <c r="R21" s="24"/>
      <c r="S21" s="24"/>
      <c r="T21" s="24"/>
      <c r="U21" s="24"/>
      <c r="V21" s="24"/>
      <c r="W21" s="24"/>
      <c r="X21" s="24"/>
      <c r="Y21" s="24"/>
      <c r="Z21" s="24"/>
    </row>
    <row r="22" spans="1:26" ht="15" customHeight="1" x14ac:dyDescent="0.2">
      <c r="A22" s="193" t="s">
        <v>285</v>
      </c>
      <c r="B22" s="60"/>
      <c r="C22" s="60"/>
      <c r="D22" s="48"/>
      <c r="E22" s="255"/>
      <c r="F22" s="24"/>
      <c r="G22" s="43"/>
      <c r="H22" s="65"/>
      <c r="I22" s="65"/>
      <c r="J22" s="65"/>
      <c r="K22" s="66"/>
      <c r="L22" s="24"/>
      <c r="M22" s="24"/>
      <c r="N22" s="24"/>
      <c r="O22" s="24"/>
      <c r="P22" s="24"/>
      <c r="Q22" s="24"/>
      <c r="R22" s="24"/>
      <c r="S22" s="24"/>
      <c r="T22" s="24"/>
      <c r="U22" s="24"/>
      <c r="V22" s="24"/>
      <c r="W22" s="24"/>
      <c r="X22" s="24"/>
      <c r="Y22" s="24"/>
      <c r="Z22" s="24"/>
    </row>
    <row r="23" spans="1:26" ht="15.75" customHeight="1" x14ac:dyDescent="0.2">
      <c r="A23" s="193"/>
      <c r="B23" s="60" t="s">
        <v>286</v>
      </c>
      <c r="C23" s="60"/>
      <c r="D23" s="475"/>
      <c r="E23" s="255">
        <f t="shared" ref="E23:E36" si="1">D23*12</f>
        <v>0</v>
      </c>
      <c r="F23" s="24"/>
      <c r="G23" s="65"/>
      <c r="H23" s="24"/>
      <c r="I23" s="24"/>
      <c r="J23" s="24"/>
      <c r="K23" s="43"/>
      <c r="L23" s="24"/>
      <c r="M23" s="24"/>
      <c r="N23" s="24"/>
      <c r="O23" s="24"/>
      <c r="P23" s="24"/>
      <c r="Q23" s="24"/>
      <c r="R23" s="24"/>
      <c r="S23" s="24"/>
      <c r="T23" s="24"/>
      <c r="U23" s="24"/>
      <c r="V23" s="24"/>
      <c r="W23" s="24"/>
      <c r="X23" s="24"/>
      <c r="Y23" s="24"/>
      <c r="Z23" s="24"/>
    </row>
    <row r="24" spans="1:26" ht="15" customHeight="1" x14ac:dyDescent="0.2">
      <c r="A24" s="193"/>
      <c r="B24" s="61" t="s">
        <v>287</v>
      </c>
      <c r="C24" s="60"/>
      <c r="D24" s="475"/>
      <c r="E24" s="255">
        <f t="shared" si="1"/>
        <v>0</v>
      </c>
      <c r="F24" s="24"/>
      <c r="G24" s="67"/>
      <c r="H24" s="67"/>
      <c r="I24" s="67"/>
      <c r="J24" s="67"/>
      <c r="K24" s="67"/>
      <c r="L24" s="24"/>
      <c r="M24" s="24"/>
      <c r="N24" s="24"/>
      <c r="O24" s="24"/>
      <c r="P24" s="24"/>
      <c r="Q24" s="24"/>
      <c r="R24" s="24"/>
      <c r="S24" s="24"/>
      <c r="T24" s="24"/>
      <c r="U24" s="24"/>
      <c r="V24" s="24"/>
      <c r="W24" s="24"/>
      <c r="X24" s="24"/>
      <c r="Y24" s="24"/>
      <c r="Z24" s="24"/>
    </row>
    <row r="25" spans="1:26" ht="15" customHeight="1" x14ac:dyDescent="0.2">
      <c r="A25" s="193"/>
      <c r="B25" s="61" t="s">
        <v>288</v>
      </c>
      <c r="C25" s="61"/>
      <c r="D25" s="475"/>
      <c r="E25" s="255">
        <f t="shared" si="1"/>
        <v>0</v>
      </c>
      <c r="F25" s="24"/>
      <c r="G25" s="43"/>
      <c r="H25" s="43"/>
      <c r="I25" s="43"/>
      <c r="J25" s="43"/>
      <c r="K25" s="43"/>
      <c r="L25" s="24"/>
      <c r="M25" s="24"/>
      <c r="N25" s="24"/>
      <c r="O25" s="24"/>
      <c r="P25" s="24"/>
      <c r="Q25" s="24"/>
      <c r="R25" s="24"/>
      <c r="S25" s="24"/>
      <c r="T25" s="24"/>
      <c r="U25" s="24"/>
      <c r="V25" s="24"/>
      <c r="W25" s="24"/>
      <c r="X25" s="24"/>
      <c r="Y25" s="24"/>
      <c r="Z25" s="24"/>
    </row>
    <row r="26" spans="1:26" ht="15" customHeight="1" x14ac:dyDescent="0.2">
      <c r="A26" s="193"/>
      <c r="B26" s="60" t="s">
        <v>289</v>
      </c>
      <c r="C26" s="61"/>
      <c r="D26" s="475"/>
      <c r="E26" s="255">
        <f t="shared" si="1"/>
        <v>0</v>
      </c>
      <c r="F26" s="24"/>
      <c r="G26" s="24"/>
      <c r="H26" s="24"/>
      <c r="I26" s="24"/>
      <c r="J26" s="24"/>
      <c r="K26" s="24"/>
      <c r="L26" s="24"/>
      <c r="M26" s="24"/>
      <c r="N26" s="24"/>
      <c r="O26" s="24"/>
      <c r="P26" s="24"/>
      <c r="Q26" s="24"/>
      <c r="R26" s="24"/>
      <c r="S26" s="24"/>
      <c r="T26" s="24"/>
      <c r="U26" s="24"/>
      <c r="V26" s="24"/>
      <c r="W26" s="24"/>
      <c r="X26" s="24"/>
      <c r="Y26" s="24"/>
      <c r="Z26" s="24"/>
    </row>
    <row r="27" spans="1:26" ht="15" customHeight="1" x14ac:dyDescent="0.2">
      <c r="A27" s="193"/>
      <c r="B27" s="61" t="s">
        <v>290</v>
      </c>
      <c r="C27" s="61"/>
      <c r="D27" s="475"/>
      <c r="E27" s="255">
        <f t="shared" si="1"/>
        <v>0</v>
      </c>
      <c r="F27" s="24"/>
      <c r="G27" s="24"/>
      <c r="H27" s="24"/>
      <c r="I27" s="24"/>
      <c r="J27" s="24"/>
      <c r="K27" s="24"/>
      <c r="L27" s="24"/>
      <c r="M27" s="24"/>
      <c r="N27" s="24"/>
      <c r="O27" s="24"/>
      <c r="P27" s="24"/>
      <c r="Q27" s="24"/>
      <c r="R27" s="24"/>
      <c r="S27" s="24"/>
      <c r="T27" s="24"/>
      <c r="U27" s="24"/>
      <c r="V27" s="24"/>
      <c r="W27" s="24"/>
      <c r="X27" s="24"/>
      <c r="Y27" s="24"/>
      <c r="Z27" s="24"/>
    </row>
    <row r="28" spans="1:26" ht="15.75" customHeight="1" x14ac:dyDescent="0.2">
      <c r="A28" s="193"/>
      <c r="B28" s="61" t="s">
        <v>291</v>
      </c>
      <c r="C28" s="61"/>
      <c r="D28" s="475"/>
      <c r="E28" s="255">
        <f t="shared" si="1"/>
        <v>0</v>
      </c>
      <c r="F28" s="24"/>
      <c r="G28" s="24"/>
      <c r="H28" s="24"/>
      <c r="I28" s="24"/>
      <c r="J28" s="24"/>
      <c r="K28" s="24"/>
      <c r="L28" s="24"/>
      <c r="M28" s="24"/>
      <c r="N28" s="24"/>
      <c r="O28" s="24"/>
      <c r="P28" s="24"/>
      <c r="Q28" s="24"/>
      <c r="R28" s="24"/>
      <c r="S28" s="24"/>
      <c r="T28" s="24"/>
      <c r="U28" s="24"/>
      <c r="V28" s="24"/>
      <c r="W28" s="24"/>
      <c r="X28" s="24"/>
      <c r="Y28" s="24"/>
      <c r="Z28" s="24"/>
    </row>
    <row r="29" spans="1:26" ht="15.75" customHeight="1" x14ac:dyDescent="0.2">
      <c r="A29" s="193"/>
      <c r="B29" s="60" t="s">
        <v>292</v>
      </c>
      <c r="C29" s="61"/>
      <c r="D29" s="475"/>
      <c r="E29" s="255">
        <f t="shared" si="1"/>
        <v>0</v>
      </c>
      <c r="F29" s="24"/>
      <c r="G29" s="24"/>
      <c r="H29" s="24"/>
      <c r="I29" s="24"/>
      <c r="J29" s="24"/>
      <c r="K29" s="24"/>
      <c r="L29" s="24"/>
      <c r="M29" s="24"/>
      <c r="N29" s="24"/>
      <c r="O29" s="24"/>
      <c r="P29" s="24"/>
      <c r="Q29" s="24"/>
      <c r="R29" s="24"/>
      <c r="S29" s="24"/>
      <c r="T29" s="24"/>
      <c r="U29" s="24"/>
      <c r="V29" s="24"/>
      <c r="W29" s="24"/>
      <c r="X29" s="24"/>
      <c r="Y29" s="24"/>
      <c r="Z29" s="24"/>
    </row>
    <row r="30" spans="1:26" ht="15.75" customHeight="1" x14ac:dyDescent="0.2">
      <c r="A30" s="193"/>
      <c r="B30" s="60" t="s">
        <v>293</v>
      </c>
      <c r="C30" s="61"/>
      <c r="D30" s="475"/>
      <c r="E30" s="255">
        <f t="shared" si="1"/>
        <v>0</v>
      </c>
      <c r="F30" s="24"/>
      <c r="G30" s="24"/>
      <c r="H30" s="68"/>
      <c r="I30" s="24"/>
      <c r="J30" s="24"/>
      <c r="K30" s="24"/>
      <c r="L30" s="24"/>
      <c r="M30" s="24"/>
      <c r="N30" s="24"/>
      <c r="O30" s="24"/>
      <c r="P30" s="24"/>
      <c r="Q30" s="24"/>
      <c r="R30" s="24"/>
      <c r="S30" s="24"/>
      <c r="T30" s="24"/>
      <c r="U30" s="24"/>
      <c r="V30" s="24"/>
      <c r="W30" s="24"/>
      <c r="X30" s="24"/>
      <c r="Y30" s="24"/>
      <c r="Z30" s="24"/>
    </row>
    <row r="31" spans="1:26" ht="15.75" customHeight="1" x14ac:dyDescent="0.2">
      <c r="A31" s="193"/>
      <c r="B31" s="60" t="s">
        <v>294</v>
      </c>
      <c r="C31" s="61"/>
      <c r="D31" s="475"/>
      <c r="E31" s="255">
        <f t="shared" si="1"/>
        <v>0</v>
      </c>
      <c r="F31" s="24"/>
      <c r="G31" s="24"/>
      <c r="H31" s="68"/>
      <c r="I31" s="24"/>
      <c r="J31" s="24"/>
      <c r="K31" s="24"/>
      <c r="L31" s="24"/>
      <c r="M31" s="24"/>
      <c r="N31" s="24"/>
      <c r="O31" s="24"/>
      <c r="P31" s="24"/>
      <c r="Q31" s="24"/>
      <c r="R31" s="24"/>
      <c r="S31" s="24"/>
      <c r="T31" s="24"/>
      <c r="U31" s="24"/>
      <c r="V31" s="24"/>
      <c r="W31" s="24"/>
      <c r="X31" s="24"/>
      <c r="Y31" s="24"/>
      <c r="Z31" s="24"/>
    </row>
    <row r="32" spans="1:26" ht="15.75" customHeight="1" x14ac:dyDescent="0.2">
      <c r="A32" s="193"/>
      <c r="B32" s="60" t="s">
        <v>295</v>
      </c>
      <c r="C32" s="61"/>
      <c r="D32" s="475"/>
      <c r="E32" s="255">
        <f t="shared" si="1"/>
        <v>0</v>
      </c>
      <c r="F32" s="24"/>
      <c r="G32" s="24"/>
      <c r="H32" s="24"/>
      <c r="I32" s="24"/>
      <c r="J32" s="24"/>
      <c r="K32" s="24"/>
      <c r="L32" s="24"/>
      <c r="M32" s="24"/>
      <c r="N32" s="24"/>
      <c r="O32" s="24"/>
      <c r="P32" s="24"/>
      <c r="Q32" s="24"/>
      <c r="R32" s="24"/>
      <c r="S32" s="24"/>
      <c r="T32" s="24"/>
      <c r="U32" s="24"/>
      <c r="V32" s="24"/>
      <c r="W32" s="24"/>
      <c r="X32" s="24"/>
      <c r="Y32" s="24"/>
      <c r="Z32" s="24"/>
    </row>
    <row r="33" spans="1:26" ht="15.75" customHeight="1" x14ac:dyDescent="0.2">
      <c r="A33" s="193"/>
      <c r="B33" s="60" t="s">
        <v>296</v>
      </c>
      <c r="C33" s="61"/>
      <c r="D33" s="475"/>
      <c r="E33" s="255">
        <f t="shared" si="1"/>
        <v>0</v>
      </c>
      <c r="F33" s="24"/>
      <c r="G33" s="24"/>
      <c r="H33" s="24"/>
      <c r="I33" s="24"/>
      <c r="J33" s="24"/>
      <c r="K33" s="24"/>
      <c r="L33" s="24"/>
      <c r="M33" s="24"/>
      <c r="N33" s="24"/>
      <c r="O33" s="24"/>
      <c r="P33" s="24"/>
      <c r="Q33" s="24"/>
      <c r="R33" s="24"/>
      <c r="S33" s="24"/>
      <c r="T33" s="24"/>
      <c r="U33" s="24"/>
      <c r="V33" s="24"/>
      <c r="W33" s="24"/>
      <c r="X33" s="24"/>
      <c r="Y33" s="24"/>
      <c r="Z33" s="24"/>
    </row>
    <row r="34" spans="1:26" ht="14.25" customHeight="1" x14ac:dyDescent="0.2">
      <c r="A34" s="193"/>
      <c r="B34" s="61" t="s">
        <v>297</v>
      </c>
      <c r="C34" s="61"/>
      <c r="D34" s="475"/>
      <c r="E34" s="255">
        <f t="shared" si="1"/>
        <v>0</v>
      </c>
      <c r="F34" s="24"/>
      <c r="G34" s="24"/>
      <c r="H34" s="24"/>
      <c r="I34" s="24"/>
      <c r="J34" s="24"/>
      <c r="K34" s="24"/>
      <c r="L34" s="24"/>
      <c r="M34" s="24"/>
      <c r="N34" s="24"/>
      <c r="O34" s="24"/>
      <c r="P34" s="24"/>
      <c r="Q34" s="24"/>
      <c r="R34" s="24"/>
      <c r="S34" s="24"/>
      <c r="T34" s="24"/>
      <c r="U34" s="24"/>
      <c r="V34" s="24"/>
      <c r="W34" s="24"/>
      <c r="X34" s="24"/>
      <c r="Y34" s="24"/>
      <c r="Z34" s="24"/>
    </row>
    <row r="35" spans="1:26" ht="15.75" customHeight="1" x14ac:dyDescent="0.2">
      <c r="A35" s="193"/>
      <c r="B35" s="476"/>
      <c r="C35" s="61"/>
      <c r="D35" s="475"/>
      <c r="E35" s="255">
        <f t="shared" si="1"/>
        <v>0</v>
      </c>
      <c r="F35" s="24"/>
      <c r="G35" s="24"/>
      <c r="H35" s="24"/>
      <c r="I35" s="24"/>
      <c r="J35" s="24"/>
      <c r="K35" s="24"/>
      <c r="L35" s="24"/>
      <c r="M35" s="24"/>
      <c r="N35" s="24"/>
      <c r="O35" s="24"/>
      <c r="P35" s="24"/>
      <c r="Q35" s="24"/>
      <c r="R35" s="24"/>
      <c r="S35" s="24"/>
      <c r="T35" s="24"/>
      <c r="U35" s="24"/>
      <c r="V35" s="24"/>
      <c r="W35" s="24"/>
      <c r="X35" s="24"/>
      <c r="Y35" s="24"/>
      <c r="Z35" s="24"/>
    </row>
    <row r="36" spans="1:26" ht="15.75" customHeight="1" x14ac:dyDescent="0.2">
      <c r="A36" s="193"/>
      <c r="B36" s="476"/>
      <c r="C36" s="61"/>
      <c r="D36" s="475"/>
      <c r="E36" s="255">
        <f t="shared" si="1"/>
        <v>0</v>
      </c>
      <c r="F36" s="24"/>
      <c r="G36" s="24"/>
      <c r="H36" s="24"/>
      <c r="I36" s="24"/>
      <c r="J36" s="24"/>
      <c r="K36" s="24"/>
      <c r="L36" s="24"/>
      <c r="M36" s="24"/>
      <c r="N36" s="24"/>
      <c r="O36" s="24"/>
      <c r="P36" s="24"/>
      <c r="Q36" s="24"/>
      <c r="R36" s="24"/>
      <c r="S36" s="24"/>
      <c r="T36" s="24"/>
      <c r="U36" s="24"/>
      <c r="V36" s="24"/>
      <c r="W36" s="24"/>
      <c r="X36" s="24"/>
      <c r="Y36" s="24"/>
      <c r="Z36" s="24"/>
    </row>
    <row r="37" spans="1:26" ht="15" customHeight="1" x14ac:dyDescent="0.2">
      <c r="A37" s="278"/>
      <c r="B37" s="69"/>
      <c r="C37" s="69"/>
      <c r="D37" s="43"/>
      <c r="E37" s="255"/>
      <c r="F37" s="24"/>
      <c r="G37" s="24"/>
      <c r="H37" s="24"/>
      <c r="I37" s="24"/>
      <c r="J37" s="24"/>
      <c r="K37" s="24"/>
      <c r="L37" s="24"/>
      <c r="M37" s="24"/>
      <c r="N37" s="24"/>
      <c r="O37" s="24"/>
      <c r="P37" s="24"/>
      <c r="Q37" s="24"/>
      <c r="R37" s="24"/>
      <c r="S37" s="24"/>
      <c r="T37" s="24"/>
      <c r="U37" s="24"/>
      <c r="V37" s="24"/>
      <c r="W37" s="24"/>
      <c r="X37" s="24"/>
      <c r="Y37" s="24"/>
      <c r="Z37" s="24"/>
    </row>
    <row r="38" spans="1:26" ht="15.75" customHeight="1" x14ac:dyDescent="0.2">
      <c r="A38" s="276" t="s">
        <v>298</v>
      </c>
      <c r="B38" s="60"/>
      <c r="C38" s="60"/>
      <c r="D38" s="48">
        <f>IFERROR(IF($D$9="yes",SUM(D23:D36)+SUM(D17:D20)*((D11/D10)*(D12/168)),SUM(D17:D20,D23:D36)),0)</f>
        <v>0</v>
      </c>
      <c r="E38" s="255">
        <f>IFERROR(IF($D$9="yes",SUM(E23:E36)+SUM(E17:E20)*((D11/D10)*(D12/168)),SUM(E17:E20,E23:E36)),0)</f>
        <v>0</v>
      </c>
      <c r="F38" s="24"/>
      <c r="G38" s="24"/>
      <c r="H38" s="24"/>
      <c r="I38" s="24"/>
      <c r="J38" s="24"/>
      <c r="K38" s="24"/>
      <c r="L38" s="24"/>
      <c r="M38" s="24"/>
      <c r="N38" s="24"/>
      <c r="O38" s="24"/>
      <c r="P38" s="24"/>
      <c r="Q38" s="24"/>
      <c r="R38" s="24"/>
      <c r="S38" s="24"/>
      <c r="T38" s="24"/>
      <c r="U38" s="24"/>
      <c r="V38" s="24"/>
      <c r="W38" s="24"/>
      <c r="X38" s="24"/>
      <c r="Y38" s="24"/>
      <c r="Z38" s="24"/>
    </row>
    <row r="39" spans="1:26" ht="15.75" customHeight="1" x14ac:dyDescent="0.2">
      <c r="A39" s="193"/>
      <c r="B39" s="24"/>
      <c r="C39" s="24"/>
      <c r="D39" s="48"/>
      <c r="E39" s="255"/>
      <c r="F39" s="24"/>
      <c r="G39" s="24"/>
      <c r="H39" s="24"/>
      <c r="I39" s="24"/>
      <c r="J39" s="24"/>
      <c r="K39" s="24"/>
      <c r="L39" s="24"/>
      <c r="M39" s="24"/>
      <c r="N39" s="24"/>
      <c r="O39" s="24"/>
      <c r="P39" s="24"/>
      <c r="Q39" s="24"/>
      <c r="R39" s="24"/>
      <c r="S39" s="24"/>
      <c r="T39" s="24"/>
      <c r="U39" s="24"/>
      <c r="V39" s="24"/>
      <c r="W39" s="24"/>
      <c r="X39" s="24"/>
      <c r="Y39" s="24"/>
      <c r="Z39" s="24"/>
    </row>
    <row r="40" spans="1:26" ht="15.75" customHeight="1" x14ac:dyDescent="0.2">
      <c r="A40" s="193"/>
      <c r="B40" s="24"/>
      <c r="C40" s="24"/>
      <c r="D40" s="43"/>
      <c r="E40" s="265"/>
      <c r="F40" s="24"/>
      <c r="G40" s="24"/>
      <c r="H40" s="24"/>
      <c r="I40" s="24"/>
      <c r="J40" s="24"/>
      <c r="K40" s="24"/>
      <c r="L40" s="24"/>
      <c r="M40" s="24"/>
      <c r="N40" s="24"/>
      <c r="O40" s="24"/>
      <c r="P40" s="24"/>
      <c r="Q40" s="24"/>
      <c r="R40" s="24"/>
      <c r="S40" s="24"/>
      <c r="T40" s="24"/>
      <c r="U40" s="24"/>
      <c r="V40" s="24"/>
      <c r="W40" s="24"/>
      <c r="X40" s="24"/>
      <c r="Y40" s="24"/>
      <c r="Z40" s="24"/>
    </row>
    <row r="41" spans="1:26" ht="15.75" customHeight="1" x14ac:dyDescent="0.2">
      <c r="A41" s="70" t="s">
        <v>299</v>
      </c>
      <c r="B41" s="34"/>
      <c r="C41" s="34"/>
      <c r="D41" s="38">
        <f>IF(D15-D38&lt;0,0,D15-D38)</f>
        <v>0</v>
      </c>
      <c r="E41" s="250">
        <f>IF(E15-E38&lt;0,0,E15-E38)</f>
        <v>0</v>
      </c>
      <c r="F41" s="24"/>
      <c r="G41" s="24"/>
      <c r="H41" s="24"/>
      <c r="I41" s="24"/>
      <c r="J41" s="24"/>
      <c r="K41" s="24"/>
      <c r="L41" s="24"/>
      <c r="M41" s="24"/>
      <c r="N41" s="24"/>
      <c r="O41" s="24"/>
      <c r="P41" s="24"/>
      <c r="Q41" s="24"/>
      <c r="R41" s="24"/>
      <c r="S41" s="24"/>
      <c r="T41" s="24"/>
      <c r="U41" s="24"/>
      <c r="V41" s="24"/>
      <c r="W41" s="24"/>
      <c r="X41" s="24"/>
      <c r="Y41" s="24"/>
      <c r="Z41" s="24"/>
    </row>
    <row r="42" spans="1:26" ht="15.75" customHeight="1" x14ac:dyDescent="0.2">
      <c r="A42" s="193"/>
      <c r="B42" s="24"/>
      <c r="C42" s="24"/>
      <c r="D42" s="24"/>
      <c r="E42" s="279"/>
      <c r="F42" s="24"/>
      <c r="G42" s="24"/>
      <c r="H42" s="24"/>
      <c r="I42" s="24"/>
      <c r="J42" s="24"/>
      <c r="K42" s="24"/>
      <c r="L42" s="24"/>
      <c r="M42" s="24"/>
      <c r="N42" s="24"/>
      <c r="O42" s="24"/>
      <c r="P42" s="24"/>
      <c r="Q42" s="24"/>
      <c r="R42" s="24"/>
      <c r="S42" s="24"/>
      <c r="T42" s="24"/>
      <c r="U42" s="24"/>
      <c r="V42" s="24"/>
      <c r="W42" s="24"/>
      <c r="X42" s="24"/>
      <c r="Y42" s="24"/>
      <c r="Z42" s="24"/>
    </row>
    <row r="43" spans="1:26" ht="15.75" customHeight="1" x14ac:dyDescent="0.2">
      <c r="A43" s="193"/>
      <c r="B43" s="24"/>
      <c r="C43" s="24"/>
      <c r="D43" s="24"/>
      <c r="E43" s="241"/>
      <c r="F43" s="24"/>
      <c r="G43" s="24"/>
      <c r="H43" s="24"/>
      <c r="I43" s="24"/>
      <c r="J43" s="24"/>
      <c r="K43" s="24"/>
      <c r="L43" s="24"/>
      <c r="M43" s="24"/>
      <c r="N43" s="24"/>
      <c r="O43" s="24"/>
      <c r="P43" s="24"/>
      <c r="Q43" s="24"/>
      <c r="R43" s="24"/>
      <c r="S43" s="24"/>
      <c r="T43" s="24"/>
      <c r="U43" s="24"/>
      <c r="V43" s="24"/>
      <c r="W43" s="24"/>
      <c r="X43" s="24"/>
      <c r="Y43" s="24"/>
      <c r="Z43" s="24"/>
    </row>
    <row r="44" spans="1:26" ht="15.75" customHeight="1" x14ac:dyDescent="0.2">
      <c r="A44" s="533"/>
      <c r="B44" s="34"/>
      <c r="C44" s="24"/>
      <c r="D44" s="512" t="str">
        <f>IF('Patient Information'!B8&gt;0,'Patient Information'!B8,"")</f>
        <v/>
      </c>
      <c r="E44" s="280"/>
      <c r="F44" s="24"/>
      <c r="G44" s="24"/>
      <c r="H44" s="24"/>
      <c r="I44" s="24"/>
      <c r="J44" s="24"/>
      <c r="K44" s="24"/>
      <c r="L44" s="24"/>
      <c r="M44" s="24"/>
      <c r="N44" s="24"/>
      <c r="O44" s="24"/>
      <c r="P44" s="24"/>
      <c r="Q44" s="24"/>
      <c r="R44" s="24"/>
      <c r="S44" s="24"/>
      <c r="T44" s="24"/>
      <c r="U44" s="24"/>
      <c r="V44" s="24"/>
      <c r="W44" s="24"/>
      <c r="X44" s="24"/>
      <c r="Y44" s="24"/>
      <c r="Z44" s="24"/>
    </row>
    <row r="45" spans="1:26" ht="15.75" customHeight="1" x14ac:dyDescent="0.2">
      <c r="A45" s="267" t="s">
        <v>241</v>
      </c>
      <c r="B45" s="249"/>
      <c r="C45" s="249"/>
      <c r="D45" s="281" t="s">
        <v>242</v>
      </c>
      <c r="E45" s="241"/>
      <c r="F45" s="24"/>
      <c r="G45" s="24"/>
      <c r="H45" s="24"/>
      <c r="I45" s="24"/>
      <c r="J45" s="24"/>
      <c r="K45" s="24"/>
      <c r="L45" s="24"/>
      <c r="M45" s="24"/>
      <c r="N45" s="24"/>
      <c r="O45" s="24"/>
      <c r="P45" s="24"/>
      <c r="Q45" s="24"/>
      <c r="R45" s="24"/>
      <c r="S45" s="24"/>
      <c r="T45" s="24"/>
      <c r="U45" s="24"/>
      <c r="V45" s="24"/>
      <c r="W45" s="24"/>
      <c r="X45" s="24"/>
      <c r="Y45" s="24"/>
      <c r="Z45" s="24"/>
    </row>
    <row r="46" spans="1:26" ht="15.75" customHeight="1" x14ac:dyDescent="0.2">
      <c r="A46" s="193"/>
      <c r="B46" s="24"/>
      <c r="C46" s="24"/>
      <c r="D46" s="24"/>
      <c r="E46" s="241"/>
      <c r="F46" s="24"/>
      <c r="G46" s="24"/>
      <c r="H46" s="24"/>
      <c r="I46" s="24"/>
      <c r="J46" s="24"/>
      <c r="K46" s="24"/>
      <c r="L46" s="24"/>
      <c r="M46" s="24"/>
      <c r="N46" s="24"/>
      <c r="O46" s="24"/>
      <c r="P46" s="24"/>
      <c r="Q46" s="24"/>
      <c r="R46" s="24"/>
      <c r="S46" s="24"/>
      <c r="T46" s="24"/>
      <c r="U46" s="24"/>
      <c r="V46" s="24"/>
      <c r="W46" s="24"/>
      <c r="X46" s="24"/>
      <c r="Y46" s="24"/>
      <c r="Z46" s="24"/>
    </row>
    <row r="47" spans="1:26" ht="15.75" customHeight="1" x14ac:dyDescent="0.2">
      <c r="A47" s="193"/>
      <c r="B47" s="24"/>
      <c r="C47" s="24"/>
      <c r="D47" s="24"/>
      <c r="E47" s="241"/>
      <c r="F47" s="24"/>
      <c r="G47" s="24"/>
      <c r="H47" s="24"/>
      <c r="I47" s="24"/>
      <c r="J47" s="24"/>
      <c r="K47" s="24"/>
      <c r="L47" s="24"/>
      <c r="M47" s="24"/>
      <c r="N47" s="24"/>
      <c r="O47" s="24"/>
      <c r="P47" s="24"/>
      <c r="Q47" s="24"/>
      <c r="R47" s="24"/>
      <c r="S47" s="24"/>
      <c r="T47" s="24"/>
      <c r="U47" s="24"/>
      <c r="V47" s="24"/>
      <c r="W47" s="24"/>
      <c r="X47" s="24"/>
      <c r="Y47" s="24"/>
      <c r="Z47" s="24"/>
    </row>
    <row r="48" spans="1:26" ht="15.75" customHeight="1" x14ac:dyDescent="0.2">
      <c r="A48" s="49" t="str">
        <f>IF('Patient Information'!B6&gt;0,'Patient Information'!B6,"")</f>
        <v/>
      </c>
      <c r="B48" s="34"/>
      <c r="C48" s="34"/>
      <c r="D48" s="72" t="str">
        <f>IF('Patient Information'!B7&gt;0,'Patient Information'!B7,"")</f>
        <v/>
      </c>
      <c r="E48" s="282"/>
      <c r="F48" s="24"/>
      <c r="G48" s="24"/>
      <c r="H48" s="24"/>
      <c r="I48" s="24"/>
      <c r="J48" s="24"/>
      <c r="K48" s="24"/>
      <c r="L48" s="24"/>
      <c r="M48" s="24"/>
      <c r="N48" s="24"/>
      <c r="O48" s="24"/>
      <c r="P48" s="24"/>
      <c r="Q48" s="24"/>
      <c r="R48" s="24"/>
      <c r="S48" s="24"/>
      <c r="T48" s="24"/>
      <c r="U48" s="24"/>
      <c r="V48" s="24"/>
      <c r="W48" s="24"/>
      <c r="X48" s="24"/>
      <c r="Y48" s="24"/>
      <c r="Z48" s="24"/>
    </row>
    <row r="49" spans="1:26" ht="15.75" customHeight="1" x14ac:dyDescent="0.2">
      <c r="A49" s="267" t="s">
        <v>247</v>
      </c>
      <c r="B49" s="24"/>
      <c r="C49" s="24"/>
      <c r="D49" s="43" t="s">
        <v>248</v>
      </c>
      <c r="E49" s="241"/>
      <c r="F49" s="24"/>
      <c r="G49" s="24"/>
      <c r="H49" s="24"/>
      <c r="I49" s="24"/>
      <c r="J49" s="24"/>
      <c r="K49" s="24"/>
      <c r="L49" s="24"/>
      <c r="M49" s="24"/>
      <c r="N49" s="24"/>
      <c r="O49" s="24"/>
      <c r="P49" s="24"/>
      <c r="Q49" s="24"/>
      <c r="R49" s="24"/>
      <c r="S49" s="24"/>
      <c r="T49" s="24"/>
      <c r="U49" s="24"/>
      <c r="V49" s="24"/>
      <c r="W49" s="24"/>
      <c r="X49" s="24"/>
      <c r="Y49" s="24"/>
      <c r="Z49" s="24"/>
    </row>
    <row r="50" spans="1:26" ht="15.75" customHeight="1" x14ac:dyDescent="0.2">
      <c r="A50" s="283"/>
      <c r="B50" s="24"/>
      <c r="C50" s="24"/>
      <c r="D50" s="24"/>
      <c r="E50" s="241"/>
      <c r="F50" s="24"/>
      <c r="G50" s="24"/>
      <c r="H50" s="24"/>
      <c r="I50" s="24"/>
      <c r="J50" s="24"/>
      <c r="K50" s="24"/>
      <c r="L50" s="24"/>
      <c r="M50" s="24"/>
      <c r="N50" s="24"/>
      <c r="O50" s="24"/>
      <c r="P50" s="24"/>
      <c r="Q50" s="24"/>
      <c r="R50" s="24"/>
      <c r="S50" s="24"/>
      <c r="T50" s="24"/>
      <c r="U50" s="24"/>
      <c r="V50" s="24"/>
      <c r="W50" s="24"/>
      <c r="X50" s="24"/>
      <c r="Y50" s="24"/>
      <c r="Z50" s="24"/>
    </row>
    <row r="51" spans="1:26" ht="15.75" customHeight="1" thickBot="1" x14ac:dyDescent="0.25">
      <c r="A51" s="271" t="str">
        <f>"Version"&amp;" "&amp; 'Background Information'!$B$1</f>
        <v>Version 2.2</v>
      </c>
      <c r="B51" s="264"/>
      <c r="C51" s="264"/>
      <c r="D51" s="264"/>
      <c r="E51" s="284"/>
      <c r="F51" s="24"/>
      <c r="G51" s="24"/>
      <c r="H51" s="24"/>
      <c r="I51" s="24"/>
      <c r="J51" s="24"/>
      <c r="K51" s="24"/>
      <c r="L51" s="24"/>
      <c r="M51" s="24"/>
      <c r="N51" s="24"/>
      <c r="O51" s="24"/>
      <c r="P51" s="24"/>
      <c r="Q51" s="24"/>
      <c r="R51" s="24"/>
      <c r="S51" s="24"/>
      <c r="T51" s="24"/>
      <c r="U51" s="24"/>
      <c r="V51" s="24"/>
      <c r="W51" s="24"/>
      <c r="X51" s="24"/>
      <c r="Y51" s="24"/>
      <c r="Z51" s="24"/>
    </row>
    <row r="52" spans="1:26" ht="15.75" customHeight="1" x14ac:dyDescent="0.2">
      <c r="A52" s="274"/>
      <c r="B52" s="285" t="s">
        <v>300</v>
      </c>
      <c r="C52" s="274"/>
      <c r="D52" s="274"/>
      <c r="E52" s="274"/>
      <c r="F52" s="24"/>
      <c r="G52" s="24"/>
      <c r="H52" s="24"/>
      <c r="I52" s="24"/>
      <c r="J52" s="24"/>
      <c r="K52" s="24"/>
      <c r="L52" s="24"/>
      <c r="M52" s="24"/>
      <c r="N52" s="24"/>
      <c r="O52" s="24"/>
      <c r="P52" s="24"/>
      <c r="Q52" s="24"/>
      <c r="R52" s="24"/>
      <c r="S52" s="24"/>
      <c r="T52" s="24"/>
      <c r="U52" s="24"/>
      <c r="V52" s="24"/>
      <c r="W52" s="24"/>
      <c r="X52" s="24"/>
      <c r="Y52" s="24"/>
      <c r="Z52" s="24"/>
    </row>
    <row r="53" spans="1:26" ht="15.75" customHeight="1"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5.75" customHeight="1" x14ac:dyDescent="0.2">
      <c r="F54" s="24"/>
      <c r="G54" s="24"/>
      <c r="H54" s="24"/>
      <c r="I54" s="24"/>
      <c r="J54" s="24"/>
      <c r="K54" s="24"/>
      <c r="L54" s="24"/>
      <c r="M54" s="24"/>
      <c r="N54" s="24"/>
      <c r="O54" s="24"/>
      <c r="P54" s="24"/>
      <c r="Q54" s="24"/>
      <c r="R54" s="24"/>
      <c r="S54" s="24"/>
      <c r="T54" s="24"/>
      <c r="U54" s="24"/>
      <c r="V54" s="24"/>
      <c r="W54" s="24"/>
      <c r="X54" s="24"/>
      <c r="Y54" s="24"/>
      <c r="Z54" s="24"/>
    </row>
    <row r="55" spans="1:26" ht="15.75" customHeight="1" x14ac:dyDescent="0.2">
      <c r="F55" s="24"/>
      <c r="G55" s="24"/>
      <c r="H55" s="24"/>
      <c r="I55" s="24"/>
      <c r="J55" s="24"/>
      <c r="K55" s="24"/>
      <c r="L55" s="24"/>
      <c r="M55" s="24"/>
      <c r="N55" s="24"/>
      <c r="O55" s="24"/>
      <c r="P55" s="24"/>
      <c r="Q55" s="24"/>
      <c r="R55" s="24"/>
      <c r="S55" s="24"/>
      <c r="T55" s="24"/>
      <c r="U55" s="24"/>
      <c r="V55" s="24"/>
      <c r="W55" s="24"/>
      <c r="X55" s="24"/>
      <c r="Y55" s="24"/>
      <c r="Z55" s="24"/>
    </row>
    <row r="56" spans="1:26" ht="15.75" customHeight="1" x14ac:dyDescent="0.2">
      <c r="F56" s="24"/>
      <c r="G56" s="24"/>
      <c r="H56" s="24"/>
      <c r="I56" s="24"/>
      <c r="J56" s="24"/>
      <c r="K56" s="24"/>
      <c r="L56" s="24"/>
      <c r="M56" s="24"/>
      <c r="N56" s="24"/>
      <c r="O56" s="24"/>
      <c r="P56" s="24"/>
      <c r="Q56" s="24"/>
      <c r="R56" s="24"/>
      <c r="S56" s="24"/>
      <c r="T56" s="24"/>
      <c r="U56" s="24"/>
      <c r="V56" s="24"/>
      <c r="W56" s="24"/>
      <c r="X56" s="24"/>
      <c r="Y56" s="24"/>
      <c r="Z56" s="24"/>
    </row>
    <row r="57" spans="1:26" ht="15.75" customHeight="1" x14ac:dyDescent="0.2">
      <c r="F57" s="24"/>
      <c r="G57" s="24"/>
      <c r="H57" s="24"/>
      <c r="I57" s="24"/>
      <c r="J57" s="24"/>
      <c r="K57" s="24"/>
      <c r="L57" s="24"/>
      <c r="M57" s="24"/>
      <c r="N57" s="24"/>
      <c r="O57" s="24"/>
      <c r="P57" s="24"/>
      <c r="Q57" s="24"/>
      <c r="R57" s="24"/>
      <c r="S57" s="24"/>
      <c r="T57" s="24"/>
      <c r="U57" s="24"/>
      <c r="V57" s="24"/>
      <c r="W57" s="24"/>
      <c r="X57" s="24"/>
      <c r="Y57" s="24"/>
      <c r="Z57" s="24"/>
    </row>
    <row r="58" spans="1:26" ht="15.75" customHeight="1" x14ac:dyDescent="0.2">
      <c r="F58" s="24"/>
      <c r="G58" s="24"/>
      <c r="H58" s="24"/>
      <c r="I58" s="24"/>
      <c r="J58" s="24"/>
      <c r="K58" s="24"/>
      <c r="L58" s="24"/>
      <c r="M58" s="24"/>
      <c r="N58" s="24"/>
      <c r="O58" s="24"/>
      <c r="P58" s="24"/>
      <c r="Q58" s="24"/>
      <c r="R58" s="24"/>
      <c r="S58" s="24"/>
      <c r="T58" s="24"/>
      <c r="U58" s="24"/>
      <c r="V58" s="24"/>
      <c r="W58" s="24"/>
      <c r="X58" s="24"/>
      <c r="Y58" s="24"/>
      <c r="Z58" s="24"/>
    </row>
    <row r="59" spans="1:26" ht="15.75" customHeight="1" x14ac:dyDescent="0.2">
      <c r="F59" s="24"/>
      <c r="G59" s="24"/>
      <c r="H59" s="24"/>
      <c r="I59" s="24"/>
      <c r="J59" s="24"/>
      <c r="K59" s="24"/>
      <c r="L59" s="24"/>
      <c r="M59" s="24"/>
      <c r="N59" s="24"/>
      <c r="O59" s="24"/>
      <c r="P59" s="24"/>
      <c r="Q59" s="24"/>
      <c r="R59" s="24"/>
      <c r="S59" s="24"/>
      <c r="T59" s="24"/>
      <c r="U59" s="24"/>
      <c r="V59" s="24"/>
      <c r="W59" s="24"/>
      <c r="X59" s="24"/>
      <c r="Y59" s="24"/>
      <c r="Z59" s="24"/>
    </row>
  </sheetData>
  <sheetProtection algorithmName="SHA-512" hashValue="jU1Qy/pSG4g7vvbN7qYmy9Ei3s2LCRiS/4gEJvlhb4yjdNRPkYmELpLkMzD1E3MlR5Mxg47ZKNx/rrk/MW3TZQ==" saltValue="ZGJ5Owz2y3+MGOBnBNJg3A==" spinCount="100000" sheet="1" selectLockedCells="1"/>
  <printOptions horizontalCentered="1"/>
  <pageMargins left="0.5" right="0.5" top="0.5" bottom="0.5" header="0" footer="0"/>
  <pageSetup scale="73"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'Background Information'!$E$7:$E$8</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Z46"/>
  <sheetViews>
    <sheetView showGridLines="0" showRowColHeaders="0" zoomScaleNormal="100" workbookViewId="0">
      <selection activeCell="F8" sqref="F8"/>
    </sheetView>
  </sheetViews>
  <sheetFormatPr defaultColWidth="12.625" defaultRowHeight="15" customHeight="1" x14ac:dyDescent="0.2"/>
  <cols>
    <col min="1" max="1" width="3.75" customWidth="1"/>
    <col min="2" max="2" width="43.75" customWidth="1"/>
    <col min="3" max="3" width="3.75" customWidth="1"/>
    <col min="4" max="4" width="21.75" customWidth="1"/>
    <col min="5" max="5" width="3.75" customWidth="1"/>
    <col min="6" max="6" width="25.625" customWidth="1"/>
    <col min="7" max="7" width="3.75" customWidth="1"/>
    <col min="8" max="8" width="28.125" customWidth="1"/>
    <col min="9" max="9" width="7.75" customWidth="1"/>
    <col min="10" max="10" width="2.5" customWidth="1"/>
    <col min="11" max="11" width="32.25" customWidth="1"/>
    <col min="12" max="12" width="2.5" customWidth="1"/>
    <col min="13" max="13" width="18.625" customWidth="1"/>
    <col min="14" max="26" width="7.75" customWidth="1"/>
  </cols>
  <sheetData>
    <row r="1" spans="1:26" x14ac:dyDescent="0.2">
      <c r="A1" s="237"/>
      <c r="B1" s="238"/>
      <c r="C1" s="238"/>
      <c r="D1" s="238"/>
      <c r="E1" s="238"/>
      <c r="F1" s="238"/>
      <c r="G1" s="238"/>
      <c r="H1" s="239"/>
      <c r="I1" s="24"/>
      <c r="J1" s="24"/>
      <c r="K1" s="4"/>
      <c r="L1" s="4"/>
      <c r="M1" s="4"/>
      <c r="N1" s="24"/>
      <c r="O1" s="24"/>
      <c r="P1" s="24"/>
      <c r="Q1" s="24"/>
      <c r="R1" s="24"/>
      <c r="S1" s="24"/>
      <c r="T1" s="24"/>
      <c r="U1" s="24"/>
      <c r="V1" s="24"/>
      <c r="W1" s="24"/>
      <c r="X1" s="24"/>
      <c r="Y1" s="24"/>
      <c r="Z1" s="24"/>
    </row>
    <row r="2" spans="1:26" x14ac:dyDescent="0.2">
      <c r="A2" s="193"/>
      <c r="B2" s="24"/>
      <c r="C2" s="24"/>
      <c r="D2" s="24"/>
      <c r="E2" s="24"/>
      <c r="F2" s="24"/>
      <c r="G2" s="24"/>
      <c r="H2" s="241"/>
      <c r="I2" s="24"/>
      <c r="J2" s="4"/>
      <c r="K2" s="4"/>
      <c r="L2" s="4"/>
      <c r="M2" s="4"/>
      <c r="N2" s="24"/>
      <c r="O2" s="24"/>
      <c r="P2" s="24"/>
      <c r="Q2" s="24"/>
      <c r="R2" s="24"/>
      <c r="S2" s="24"/>
      <c r="T2" s="24"/>
      <c r="U2" s="24"/>
      <c r="V2" s="24"/>
      <c r="W2" s="24"/>
      <c r="X2" s="24"/>
      <c r="Y2" s="24"/>
      <c r="Z2" s="24"/>
    </row>
    <row r="3" spans="1:26" ht="20.25" customHeight="1" x14ac:dyDescent="0.2">
      <c r="A3" s="193"/>
      <c r="B3" s="24"/>
      <c r="C3" s="24"/>
      <c r="D3" s="24"/>
      <c r="E3" s="24"/>
      <c r="F3" s="24"/>
      <c r="G3" s="24"/>
      <c r="H3" s="241"/>
      <c r="I3" s="24"/>
      <c r="J3" s="240"/>
      <c r="K3" s="286"/>
      <c r="L3" s="287"/>
      <c r="M3" s="4"/>
      <c r="N3" s="24"/>
      <c r="O3" s="24"/>
      <c r="P3" s="24"/>
      <c r="Q3" s="24"/>
      <c r="R3" s="24"/>
      <c r="S3" s="24"/>
      <c r="T3" s="24"/>
      <c r="U3" s="24"/>
      <c r="V3" s="24"/>
      <c r="W3" s="24"/>
      <c r="X3" s="24"/>
      <c r="Y3" s="24"/>
      <c r="Z3" s="24"/>
    </row>
    <row r="4" spans="1:26" x14ac:dyDescent="0.2">
      <c r="A4" s="73"/>
      <c r="B4" s="74"/>
      <c r="C4" s="74"/>
      <c r="D4" s="75" t="s">
        <v>150</v>
      </c>
      <c r="E4" s="74"/>
      <c r="F4" s="74"/>
      <c r="G4" s="74"/>
      <c r="H4" s="76"/>
      <c r="I4" s="24"/>
      <c r="J4" s="193"/>
      <c r="K4" s="4" t="s">
        <v>301</v>
      </c>
      <c r="L4" s="217"/>
      <c r="M4" s="4"/>
      <c r="N4" s="24"/>
      <c r="O4" s="24"/>
      <c r="P4" s="24"/>
      <c r="Q4" s="24"/>
      <c r="R4" s="24"/>
      <c r="S4" s="24"/>
      <c r="T4" s="24"/>
      <c r="U4" s="24"/>
      <c r="V4" s="24"/>
      <c r="W4" s="24"/>
      <c r="X4" s="24"/>
      <c r="Y4" s="24"/>
      <c r="Z4" s="24"/>
    </row>
    <row r="5" spans="1:26" x14ac:dyDescent="0.2">
      <c r="A5" s="288"/>
      <c r="B5" s="289"/>
      <c r="C5" s="289"/>
      <c r="D5" s="290" t="s">
        <v>302</v>
      </c>
      <c r="E5" s="289"/>
      <c r="F5" s="289"/>
      <c r="G5" s="289"/>
      <c r="H5" s="77"/>
      <c r="I5" s="24"/>
      <c r="J5" s="248"/>
      <c r="K5" s="221"/>
      <c r="L5" s="222"/>
      <c r="M5" s="4"/>
      <c r="N5" s="24"/>
      <c r="O5" s="24"/>
      <c r="P5" s="24"/>
      <c r="Q5" s="24"/>
      <c r="R5" s="24"/>
      <c r="S5" s="24"/>
      <c r="T5" s="24"/>
      <c r="U5" s="24"/>
      <c r="V5" s="24"/>
      <c r="W5" s="24"/>
      <c r="X5" s="24"/>
      <c r="Y5" s="24"/>
      <c r="Z5" s="24"/>
    </row>
    <row r="6" spans="1:26" x14ac:dyDescent="0.2">
      <c r="A6" s="193"/>
      <c r="B6" s="24"/>
      <c r="C6" s="24"/>
      <c r="D6" s="43"/>
      <c r="E6" s="24"/>
      <c r="F6" s="43"/>
      <c r="G6" s="43"/>
      <c r="H6" s="265"/>
      <c r="I6" s="24"/>
      <c r="J6" s="24"/>
      <c r="K6" s="24"/>
      <c r="L6" s="24"/>
      <c r="M6" s="24"/>
      <c r="N6" s="24"/>
      <c r="O6" s="24"/>
      <c r="P6" s="24"/>
      <c r="Q6" s="24"/>
      <c r="R6" s="24"/>
      <c r="S6" s="24"/>
      <c r="T6" s="24"/>
      <c r="U6" s="24"/>
      <c r="V6" s="24"/>
      <c r="W6" s="24"/>
      <c r="X6" s="24"/>
      <c r="Y6" s="24"/>
      <c r="Z6" s="24"/>
    </row>
    <row r="7" spans="1:26" x14ac:dyDescent="0.2">
      <c r="A7" s="193"/>
      <c r="B7" s="43" t="s">
        <v>303</v>
      </c>
      <c r="C7" s="24"/>
      <c r="D7" s="48" t="s">
        <v>304</v>
      </c>
      <c r="E7" s="24"/>
      <c r="F7" s="43" t="s">
        <v>305</v>
      </c>
      <c r="G7" s="24"/>
      <c r="H7" s="255" t="s">
        <v>306</v>
      </c>
      <c r="I7" s="24"/>
      <c r="J7" s="24"/>
      <c r="K7" s="24"/>
      <c r="L7" s="24"/>
      <c r="M7" s="24"/>
      <c r="N7" s="24"/>
      <c r="O7" s="24"/>
      <c r="P7" s="24"/>
      <c r="Q7" s="24"/>
      <c r="R7" s="24"/>
      <c r="S7" s="24"/>
      <c r="T7" s="24"/>
      <c r="U7" s="24"/>
      <c r="V7" s="24"/>
      <c r="W7" s="24"/>
      <c r="X7" s="24"/>
      <c r="Y7" s="24"/>
      <c r="Z7" s="24"/>
    </row>
    <row r="8" spans="1:26" ht="15.75" customHeight="1" x14ac:dyDescent="0.2">
      <c r="A8" s="193"/>
      <c r="B8" s="470"/>
      <c r="C8" s="24"/>
      <c r="D8" s="471"/>
      <c r="E8" s="24"/>
      <c r="F8" s="470"/>
      <c r="G8" s="24"/>
      <c r="H8" s="250">
        <f t="shared" ref="H8:H27" si="0">IF(F8="One Time",D8,IF(F8="Monthly",D8*12,IF(F8="Quarterly",D8*4,IF(F8="Annual",D8,0))))</f>
        <v>0</v>
      </c>
      <c r="I8" s="24"/>
      <c r="J8" s="67"/>
      <c r="K8" s="67"/>
      <c r="L8" s="67"/>
      <c r="M8" s="67"/>
      <c r="N8" s="24"/>
      <c r="O8" s="78"/>
      <c r="P8" s="78"/>
      <c r="Q8" s="78"/>
      <c r="R8" s="24"/>
      <c r="S8" s="24"/>
      <c r="T8" s="24"/>
      <c r="U8" s="24"/>
      <c r="V8" s="24"/>
      <c r="W8" s="24"/>
      <c r="X8" s="24"/>
      <c r="Y8" s="24"/>
      <c r="Z8" s="24"/>
    </row>
    <row r="9" spans="1:26" x14ac:dyDescent="0.2">
      <c r="A9" s="193"/>
      <c r="B9" s="470"/>
      <c r="C9" s="65"/>
      <c r="D9" s="471"/>
      <c r="E9" s="24"/>
      <c r="F9" s="470"/>
      <c r="G9" s="24"/>
      <c r="H9" s="250">
        <f t="shared" si="0"/>
        <v>0</v>
      </c>
      <c r="I9" s="24"/>
      <c r="J9" s="67"/>
      <c r="K9" s="67"/>
      <c r="L9" s="67"/>
      <c r="M9" s="67"/>
      <c r="N9" s="24"/>
      <c r="O9" s="78"/>
      <c r="P9" s="78"/>
      <c r="Q9" s="78"/>
      <c r="R9" s="24"/>
      <c r="S9" s="24"/>
      <c r="T9" s="24"/>
      <c r="U9" s="24"/>
      <c r="V9" s="24"/>
      <c r="W9" s="24"/>
      <c r="X9" s="24"/>
      <c r="Y9" s="24"/>
      <c r="Z9" s="24"/>
    </row>
    <row r="10" spans="1:26" x14ac:dyDescent="0.2">
      <c r="A10" s="193"/>
      <c r="B10" s="470"/>
      <c r="C10" s="65"/>
      <c r="D10" s="471"/>
      <c r="E10" s="24"/>
      <c r="F10" s="470"/>
      <c r="G10" s="24"/>
      <c r="H10" s="250">
        <f t="shared" si="0"/>
        <v>0</v>
      </c>
      <c r="I10" s="24"/>
      <c r="J10" s="24"/>
      <c r="K10" s="24"/>
      <c r="L10" s="24"/>
      <c r="M10" s="24"/>
      <c r="N10" s="24"/>
      <c r="O10" s="24"/>
      <c r="P10" s="24"/>
      <c r="Q10" s="24"/>
      <c r="R10" s="24"/>
      <c r="S10" s="24"/>
      <c r="T10" s="24"/>
      <c r="U10" s="24"/>
      <c r="V10" s="24"/>
      <c r="W10" s="24"/>
      <c r="X10" s="24"/>
      <c r="Y10" s="24"/>
      <c r="Z10" s="24"/>
    </row>
    <row r="11" spans="1:26" x14ac:dyDescent="0.2">
      <c r="A11" s="193"/>
      <c r="B11" s="470"/>
      <c r="C11" s="65"/>
      <c r="D11" s="471"/>
      <c r="E11" s="24"/>
      <c r="F11" s="470"/>
      <c r="G11" s="24"/>
      <c r="H11" s="250">
        <f t="shared" si="0"/>
        <v>0</v>
      </c>
      <c r="I11" s="24"/>
      <c r="J11" s="24"/>
      <c r="K11" s="24"/>
      <c r="L11" s="24"/>
      <c r="M11" s="24"/>
      <c r="N11" s="24"/>
      <c r="O11" s="24"/>
      <c r="P11" s="24"/>
      <c r="Q11" s="24"/>
      <c r="R11" s="24"/>
      <c r="S11" s="24"/>
      <c r="T11" s="24"/>
      <c r="U11" s="24"/>
      <c r="V11" s="24"/>
      <c r="W11" s="24"/>
      <c r="X11" s="24"/>
      <c r="Y11" s="24"/>
      <c r="Z11" s="24"/>
    </row>
    <row r="12" spans="1:26" x14ac:dyDescent="0.2">
      <c r="A12" s="193"/>
      <c r="B12" s="470"/>
      <c r="C12" s="65"/>
      <c r="D12" s="471"/>
      <c r="E12" s="24"/>
      <c r="F12" s="470"/>
      <c r="G12" s="24"/>
      <c r="H12" s="250">
        <f t="shared" si="0"/>
        <v>0</v>
      </c>
      <c r="I12" s="24"/>
      <c r="J12" s="24"/>
      <c r="K12" s="24"/>
      <c r="L12" s="24"/>
      <c r="M12" s="24"/>
      <c r="N12" s="24"/>
      <c r="O12" s="24"/>
      <c r="P12" s="24"/>
      <c r="Q12" s="24"/>
      <c r="R12" s="24"/>
      <c r="S12" s="24"/>
      <c r="T12" s="24"/>
      <c r="U12" s="24"/>
      <c r="V12" s="24"/>
      <c r="W12" s="24"/>
      <c r="X12" s="24"/>
      <c r="Y12" s="24"/>
      <c r="Z12" s="24"/>
    </row>
    <row r="13" spans="1:26" x14ac:dyDescent="0.2">
      <c r="A13" s="193"/>
      <c r="B13" s="470"/>
      <c r="C13" s="65"/>
      <c r="D13" s="471"/>
      <c r="E13" s="24"/>
      <c r="F13" s="470"/>
      <c r="G13" s="24"/>
      <c r="H13" s="250">
        <f t="shared" si="0"/>
        <v>0</v>
      </c>
      <c r="I13" s="24"/>
      <c r="J13" s="24"/>
      <c r="K13" s="24"/>
      <c r="L13" s="24"/>
      <c r="M13" s="24"/>
      <c r="N13" s="24"/>
      <c r="O13" s="24"/>
      <c r="P13" s="24"/>
      <c r="Q13" s="24"/>
      <c r="R13" s="24"/>
      <c r="S13" s="24"/>
      <c r="T13" s="24"/>
      <c r="U13" s="24"/>
      <c r="V13" s="24"/>
      <c r="W13" s="24"/>
      <c r="X13" s="24"/>
      <c r="Y13" s="24"/>
      <c r="Z13" s="24"/>
    </row>
    <row r="14" spans="1:26" x14ac:dyDescent="0.2">
      <c r="A14" s="193"/>
      <c r="B14" s="470"/>
      <c r="C14" s="65"/>
      <c r="D14" s="471"/>
      <c r="E14" s="24"/>
      <c r="F14" s="470"/>
      <c r="G14" s="24"/>
      <c r="H14" s="250">
        <f t="shared" si="0"/>
        <v>0</v>
      </c>
      <c r="I14" s="24"/>
      <c r="J14" s="24"/>
      <c r="K14" s="24"/>
      <c r="L14" s="24"/>
      <c r="M14" s="24"/>
      <c r="N14" s="24"/>
      <c r="O14" s="24"/>
      <c r="P14" s="24"/>
      <c r="Q14" s="24"/>
      <c r="R14" s="24"/>
      <c r="S14" s="24"/>
      <c r="T14" s="24"/>
      <c r="U14" s="24"/>
      <c r="V14" s="24"/>
      <c r="W14" s="24"/>
      <c r="X14" s="24"/>
      <c r="Y14" s="24"/>
      <c r="Z14" s="24"/>
    </row>
    <row r="15" spans="1:26" x14ac:dyDescent="0.2">
      <c r="A15" s="193"/>
      <c r="B15" s="470"/>
      <c r="C15" s="24"/>
      <c r="D15" s="471"/>
      <c r="E15" s="24"/>
      <c r="F15" s="470"/>
      <c r="G15" s="24"/>
      <c r="H15" s="250">
        <f t="shared" si="0"/>
        <v>0</v>
      </c>
      <c r="I15" s="24"/>
      <c r="J15" s="24"/>
      <c r="K15" s="24"/>
      <c r="L15" s="24"/>
      <c r="M15" s="24"/>
      <c r="N15" s="24"/>
      <c r="O15" s="24"/>
      <c r="P15" s="24"/>
      <c r="Q15" s="24"/>
      <c r="R15" s="24"/>
      <c r="S15" s="24"/>
      <c r="T15" s="24"/>
      <c r="U15" s="24"/>
      <c r="V15" s="24"/>
      <c r="W15" s="24"/>
      <c r="X15" s="24"/>
      <c r="Y15" s="24"/>
      <c r="Z15" s="24"/>
    </row>
    <row r="16" spans="1:26" x14ac:dyDescent="0.2">
      <c r="A16" s="193"/>
      <c r="B16" s="470"/>
      <c r="C16" s="24"/>
      <c r="D16" s="471"/>
      <c r="E16" s="24"/>
      <c r="F16" s="470"/>
      <c r="G16" s="24"/>
      <c r="H16" s="250">
        <f t="shared" si="0"/>
        <v>0</v>
      </c>
      <c r="I16" s="24"/>
      <c r="J16" s="24"/>
      <c r="K16" s="24"/>
      <c r="L16" s="24"/>
      <c r="M16" s="24"/>
      <c r="N16" s="24"/>
      <c r="O16" s="24"/>
      <c r="P16" s="24"/>
      <c r="Q16" s="24"/>
      <c r="R16" s="24"/>
      <c r="S16" s="24"/>
      <c r="T16" s="24"/>
      <c r="U16" s="24"/>
      <c r="V16" s="24"/>
      <c r="W16" s="24"/>
      <c r="X16" s="24"/>
      <c r="Y16" s="24"/>
      <c r="Z16" s="24"/>
    </row>
    <row r="17" spans="1:26" x14ac:dyDescent="0.2">
      <c r="A17" s="193"/>
      <c r="B17" s="470"/>
      <c r="C17" s="24"/>
      <c r="D17" s="471"/>
      <c r="E17" s="24"/>
      <c r="F17" s="470"/>
      <c r="G17" s="24"/>
      <c r="H17" s="250">
        <f t="shared" si="0"/>
        <v>0</v>
      </c>
      <c r="I17" s="24"/>
      <c r="J17" s="24"/>
      <c r="K17" s="24"/>
      <c r="L17" s="24"/>
      <c r="M17" s="24"/>
      <c r="N17" s="24"/>
      <c r="O17" s="24"/>
      <c r="P17" s="24"/>
      <c r="Q17" s="24"/>
      <c r="R17" s="24"/>
      <c r="S17" s="24"/>
      <c r="T17" s="24"/>
      <c r="U17" s="24"/>
      <c r="V17" s="24"/>
      <c r="W17" s="24"/>
      <c r="X17" s="24"/>
      <c r="Y17" s="24"/>
      <c r="Z17" s="24"/>
    </row>
    <row r="18" spans="1:26" x14ac:dyDescent="0.2">
      <c r="A18" s="193"/>
      <c r="B18" s="470"/>
      <c r="C18" s="24"/>
      <c r="D18" s="471"/>
      <c r="E18" s="24"/>
      <c r="F18" s="470"/>
      <c r="G18" s="24"/>
      <c r="H18" s="250">
        <f t="shared" si="0"/>
        <v>0</v>
      </c>
      <c r="I18" s="24"/>
      <c r="J18" s="24"/>
      <c r="K18" s="24"/>
      <c r="L18" s="24"/>
      <c r="M18" s="24"/>
      <c r="N18" s="24"/>
      <c r="O18" s="24"/>
      <c r="P18" s="24"/>
      <c r="Q18" s="24"/>
      <c r="R18" s="24"/>
      <c r="S18" s="24"/>
      <c r="T18" s="24"/>
      <c r="U18" s="24"/>
      <c r="V18" s="24"/>
      <c r="W18" s="24"/>
      <c r="X18" s="24"/>
      <c r="Y18" s="24"/>
      <c r="Z18" s="24"/>
    </row>
    <row r="19" spans="1:26" x14ac:dyDescent="0.2">
      <c r="A19" s="193"/>
      <c r="B19" s="470"/>
      <c r="C19" s="24"/>
      <c r="D19" s="471"/>
      <c r="E19" s="24"/>
      <c r="F19" s="470"/>
      <c r="G19" s="24"/>
      <c r="H19" s="250">
        <f t="shared" si="0"/>
        <v>0</v>
      </c>
      <c r="I19" s="24"/>
      <c r="J19" s="24"/>
      <c r="K19" s="24"/>
      <c r="L19" s="24"/>
      <c r="M19" s="24"/>
      <c r="N19" s="24"/>
      <c r="O19" s="24"/>
      <c r="P19" s="24"/>
      <c r="Q19" s="24"/>
      <c r="R19" s="24"/>
      <c r="S19" s="24"/>
      <c r="T19" s="24"/>
      <c r="U19" s="24"/>
      <c r="V19" s="24"/>
      <c r="W19" s="24"/>
      <c r="X19" s="24"/>
      <c r="Y19" s="24"/>
      <c r="Z19" s="24"/>
    </row>
    <row r="20" spans="1:26" x14ac:dyDescent="0.2">
      <c r="A20" s="193"/>
      <c r="B20" s="470"/>
      <c r="C20" s="24"/>
      <c r="D20" s="471"/>
      <c r="E20" s="24"/>
      <c r="F20" s="470"/>
      <c r="G20" s="24"/>
      <c r="H20" s="250">
        <f t="shared" si="0"/>
        <v>0</v>
      </c>
      <c r="I20" s="24"/>
      <c r="J20" s="24"/>
      <c r="K20" s="24"/>
      <c r="L20" s="24"/>
      <c r="M20" s="24"/>
      <c r="N20" s="24"/>
      <c r="O20" s="24"/>
      <c r="P20" s="24"/>
      <c r="Q20" s="24"/>
      <c r="R20" s="24"/>
      <c r="S20" s="24"/>
      <c r="T20" s="24"/>
      <c r="U20" s="24"/>
      <c r="V20" s="24"/>
      <c r="W20" s="24"/>
      <c r="X20" s="24"/>
      <c r="Y20" s="24"/>
      <c r="Z20" s="24"/>
    </row>
    <row r="21" spans="1:26" ht="15.75" customHeight="1" x14ac:dyDescent="0.2">
      <c r="A21" s="193"/>
      <c r="B21" s="470"/>
      <c r="C21" s="24"/>
      <c r="D21" s="471"/>
      <c r="E21" s="24"/>
      <c r="F21" s="470"/>
      <c r="G21" s="24"/>
      <c r="H21" s="250">
        <f t="shared" si="0"/>
        <v>0</v>
      </c>
      <c r="I21" s="24"/>
      <c r="J21" s="24"/>
      <c r="K21" s="24"/>
      <c r="L21" s="24"/>
      <c r="M21" s="24"/>
      <c r="N21" s="24"/>
      <c r="O21" s="24"/>
      <c r="P21" s="24"/>
      <c r="Q21" s="24"/>
      <c r="R21" s="24"/>
      <c r="S21" s="24"/>
      <c r="T21" s="24"/>
      <c r="U21" s="24"/>
      <c r="V21" s="24"/>
      <c r="W21" s="24"/>
      <c r="X21" s="24"/>
      <c r="Y21" s="24"/>
      <c r="Z21" s="24"/>
    </row>
    <row r="22" spans="1:26" ht="15" customHeight="1" x14ac:dyDescent="0.2">
      <c r="A22" s="276"/>
      <c r="B22" s="470"/>
      <c r="C22" s="24"/>
      <c r="D22" s="471"/>
      <c r="E22" s="24"/>
      <c r="F22" s="470"/>
      <c r="G22" s="24"/>
      <c r="H22" s="250">
        <f t="shared" si="0"/>
        <v>0</v>
      </c>
      <c r="I22" s="24"/>
      <c r="J22" s="24"/>
      <c r="K22" s="24"/>
      <c r="L22" s="24"/>
      <c r="M22" s="24"/>
      <c r="N22" s="24"/>
      <c r="O22" s="24"/>
      <c r="P22" s="24"/>
      <c r="Q22" s="24"/>
      <c r="R22" s="24"/>
      <c r="S22" s="24"/>
      <c r="T22" s="24"/>
      <c r="U22" s="24"/>
      <c r="V22" s="24"/>
      <c r="W22" s="24"/>
      <c r="X22" s="24"/>
      <c r="Y22" s="24"/>
      <c r="Z22" s="24"/>
    </row>
    <row r="23" spans="1:26" ht="15" customHeight="1" x14ac:dyDescent="0.2">
      <c r="A23" s="276"/>
      <c r="B23" s="470"/>
      <c r="C23" s="24"/>
      <c r="D23" s="471"/>
      <c r="E23" s="24"/>
      <c r="F23" s="470"/>
      <c r="G23" s="24"/>
      <c r="H23" s="250">
        <f t="shared" si="0"/>
        <v>0</v>
      </c>
      <c r="I23" s="24"/>
      <c r="J23" s="24"/>
      <c r="K23" s="24"/>
      <c r="L23" s="24"/>
      <c r="M23" s="24"/>
      <c r="N23" s="24"/>
      <c r="O23" s="24"/>
      <c r="P23" s="24"/>
      <c r="Q23" s="24"/>
      <c r="R23" s="24"/>
      <c r="S23" s="24"/>
      <c r="T23" s="24"/>
      <c r="U23" s="24"/>
      <c r="V23" s="24"/>
      <c r="W23" s="24"/>
      <c r="X23" s="24"/>
      <c r="Y23" s="24"/>
      <c r="Z23" s="24"/>
    </row>
    <row r="24" spans="1:26" ht="15.75" customHeight="1" x14ac:dyDescent="0.2">
      <c r="A24" s="193"/>
      <c r="B24" s="470"/>
      <c r="C24" s="24"/>
      <c r="D24" s="471"/>
      <c r="E24" s="24"/>
      <c r="F24" s="470"/>
      <c r="G24" s="24"/>
      <c r="H24" s="250">
        <f t="shared" si="0"/>
        <v>0</v>
      </c>
      <c r="I24" s="24"/>
      <c r="J24" s="24"/>
      <c r="K24" s="24"/>
      <c r="L24" s="24"/>
      <c r="M24" s="24"/>
      <c r="N24" s="24"/>
      <c r="O24" s="24"/>
      <c r="P24" s="24"/>
      <c r="Q24" s="24"/>
      <c r="R24" s="24"/>
      <c r="S24" s="24"/>
      <c r="T24" s="24"/>
      <c r="U24" s="24"/>
      <c r="V24" s="24"/>
      <c r="W24" s="24"/>
      <c r="X24" s="24"/>
      <c r="Y24" s="24"/>
      <c r="Z24" s="24"/>
    </row>
    <row r="25" spans="1:26" ht="15.75" customHeight="1" x14ac:dyDescent="0.2">
      <c r="A25" s="291"/>
      <c r="B25" s="470"/>
      <c r="C25" s="24"/>
      <c r="D25" s="471"/>
      <c r="E25" s="24"/>
      <c r="F25" s="470"/>
      <c r="G25" s="24"/>
      <c r="H25" s="250">
        <f t="shared" si="0"/>
        <v>0</v>
      </c>
      <c r="I25" s="24"/>
      <c r="J25" s="24"/>
      <c r="K25" s="24"/>
      <c r="L25" s="24"/>
      <c r="M25" s="24"/>
      <c r="N25" s="24"/>
      <c r="O25" s="24"/>
      <c r="P25" s="24"/>
      <c r="Q25" s="24"/>
      <c r="R25" s="24"/>
      <c r="S25" s="24"/>
      <c r="T25" s="24"/>
      <c r="U25" s="24"/>
      <c r="V25" s="24"/>
      <c r="W25" s="24"/>
      <c r="X25" s="24"/>
      <c r="Y25" s="24"/>
      <c r="Z25" s="24"/>
    </row>
    <row r="26" spans="1:26" ht="15.75" customHeight="1" x14ac:dyDescent="0.2">
      <c r="A26" s="193"/>
      <c r="B26" s="470"/>
      <c r="C26" s="24"/>
      <c r="D26" s="471"/>
      <c r="E26" s="24"/>
      <c r="F26" s="470"/>
      <c r="G26" s="24"/>
      <c r="H26" s="250">
        <f t="shared" si="0"/>
        <v>0</v>
      </c>
      <c r="I26" s="24"/>
      <c r="J26" s="24"/>
      <c r="K26" s="24"/>
      <c r="L26" s="24"/>
      <c r="M26" s="24"/>
      <c r="N26" s="24"/>
      <c r="O26" s="24"/>
      <c r="P26" s="24"/>
      <c r="Q26" s="24"/>
      <c r="R26" s="24"/>
      <c r="S26" s="24"/>
      <c r="T26" s="24"/>
      <c r="U26" s="24"/>
      <c r="V26" s="24"/>
      <c r="W26" s="24"/>
      <c r="X26" s="24"/>
      <c r="Y26" s="24"/>
      <c r="Z26" s="24"/>
    </row>
    <row r="27" spans="1:26" ht="15.75" customHeight="1" x14ac:dyDescent="0.2">
      <c r="A27" s="193"/>
      <c r="B27" s="470"/>
      <c r="C27" s="79"/>
      <c r="D27" s="471"/>
      <c r="E27" s="24"/>
      <c r="F27" s="470"/>
      <c r="G27" s="24"/>
      <c r="H27" s="250">
        <f t="shared" si="0"/>
        <v>0</v>
      </c>
      <c r="I27" s="24"/>
      <c r="J27" s="24"/>
      <c r="K27" s="24"/>
      <c r="L27" s="24"/>
      <c r="M27" s="24"/>
      <c r="N27" s="24"/>
      <c r="O27" s="24"/>
      <c r="P27" s="24"/>
      <c r="Q27" s="24"/>
      <c r="R27" s="24"/>
      <c r="S27" s="24"/>
      <c r="T27" s="24"/>
      <c r="U27" s="24"/>
      <c r="V27" s="24"/>
      <c r="W27" s="24"/>
      <c r="X27" s="24"/>
      <c r="Y27" s="24"/>
      <c r="Z27" s="24"/>
    </row>
    <row r="28" spans="1:26" ht="15.75" customHeight="1" x14ac:dyDescent="0.2">
      <c r="A28" s="292"/>
      <c r="B28" s="80"/>
      <c r="C28" s="80"/>
      <c r="D28" s="80"/>
      <c r="E28" s="80"/>
      <c r="F28" s="80"/>
      <c r="G28" s="48"/>
      <c r="H28" s="255"/>
      <c r="I28" s="24"/>
      <c r="J28" s="24"/>
      <c r="K28" s="24"/>
      <c r="L28" s="24"/>
      <c r="M28" s="24"/>
      <c r="N28" s="24"/>
      <c r="O28" s="24"/>
      <c r="P28" s="24"/>
      <c r="Q28" s="24"/>
      <c r="R28" s="24"/>
      <c r="S28" s="24"/>
      <c r="T28" s="24"/>
      <c r="U28" s="24"/>
      <c r="V28" s="24"/>
      <c r="W28" s="24"/>
      <c r="X28" s="24"/>
      <c r="Y28" s="24"/>
      <c r="Z28" s="24"/>
    </row>
    <row r="29" spans="1:26" ht="15.75" customHeight="1" x14ac:dyDescent="0.2">
      <c r="A29" s="283"/>
      <c r="B29" s="67"/>
      <c r="C29" s="24"/>
      <c r="D29" s="24"/>
      <c r="E29" s="24"/>
      <c r="F29" s="80" t="s">
        <v>307</v>
      </c>
      <c r="G29" s="80"/>
      <c r="H29" s="250">
        <f>IF(SUM(H8:H27)&gt;0,SUM(H8:H27),0)</f>
        <v>0</v>
      </c>
      <c r="I29" s="24"/>
      <c r="J29" s="24"/>
      <c r="K29" s="24"/>
      <c r="L29" s="24"/>
      <c r="M29" s="24"/>
      <c r="N29" s="24"/>
      <c r="O29" s="24"/>
      <c r="P29" s="24"/>
      <c r="Q29" s="24"/>
      <c r="R29" s="24"/>
      <c r="S29" s="24"/>
      <c r="T29" s="24"/>
      <c r="U29" s="24"/>
      <c r="V29" s="24"/>
      <c r="W29" s="24"/>
      <c r="X29" s="24"/>
      <c r="Y29" s="24"/>
      <c r="Z29" s="24"/>
    </row>
    <row r="30" spans="1:26" ht="15.75" customHeight="1" x14ac:dyDescent="0.2">
      <c r="A30" s="283"/>
      <c r="B30" s="67"/>
      <c r="D30" s="24"/>
      <c r="G30" s="24"/>
      <c r="H30" s="293"/>
      <c r="I30" s="24"/>
      <c r="J30" s="24"/>
      <c r="K30" s="24"/>
      <c r="L30" s="24"/>
      <c r="M30" s="24"/>
      <c r="N30" s="24"/>
      <c r="O30" s="24"/>
      <c r="P30" s="24"/>
      <c r="Q30" s="24"/>
      <c r="R30" s="24"/>
      <c r="S30" s="24"/>
      <c r="T30" s="24"/>
      <c r="U30" s="24"/>
      <c r="V30" s="24"/>
      <c r="W30" s="24"/>
      <c r="X30" s="24"/>
      <c r="Y30" s="24"/>
      <c r="Z30" s="24"/>
    </row>
    <row r="31" spans="1:26" ht="15.75" customHeight="1" x14ac:dyDescent="0.2">
      <c r="A31" s="193"/>
      <c r="B31" s="24"/>
      <c r="C31" s="24"/>
      <c r="D31" s="24"/>
      <c r="F31" s="79" t="s">
        <v>308</v>
      </c>
      <c r="G31" s="24"/>
      <c r="H31" s="293"/>
      <c r="I31" s="24"/>
      <c r="J31" s="24"/>
      <c r="K31" s="24"/>
      <c r="L31" s="24"/>
      <c r="M31" s="24"/>
      <c r="N31" s="24"/>
      <c r="O31" s="24"/>
      <c r="P31" s="24"/>
      <c r="Q31" s="24"/>
      <c r="R31" s="24"/>
      <c r="S31" s="24"/>
      <c r="T31" s="24"/>
      <c r="U31" s="24"/>
      <c r="V31" s="24"/>
      <c r="W31" s="24"/>
      <c r="X31" s="24"/>
      <c r="Y31" s="24"/>
      <c r="Z31" s="24"/>
    </row>
    <row r="32" spans="1:26" ht="15.75" customHeight="1" x14ac:dyDescent="0.2">
      <c r="A32" s="193"/>
      <c r="B32" s="24"/>
      <c r="C32" s="24"/>
      <c r="D32" s="24"/>
      <c r="E32" s="24"/>
      <c r="F32" s="24"/>
      <c r="G32" s="24"/>
      <c r="H32" s="293"/>
      <c r="I32" s="24"/>
      <c r="J32" s="24"/>
      <c r="K32" s="24"/>
      <c r="L32" s="24"/>
      <c r="M32" s="24"/>
      <c r="N32" s="24"/>
      <c r="O32" s="24"/>
      <c r="P32" s="24"/>
      <c r="Q32" s="24"/>
      <c r="R32" s="24"/>
      <c r="S32" s="24"/>
      <c r="T32" s="24"/>
      <c r="U32" s="24"/>
      <c r="V32" s="24"/>
      <c r="W32" s="24"/>
      <c r="X32" s="24"/>
      <c r="Y32" s="24"/>
      <c r="Z32" s="24"/>
    </row>
    <row r="33" spans="1:26" ht="15.75" customHeight="1" x14ac:dyDescent="0.2">
      <c r="A33" s="193"/>
      <c r="B33" s="24"/>
      <c r="C33" s="24"/>
      <c r="D33" s="24"/>
      <c r="E33" s="24"/>
      <c r="F33" s="24"/>
      <c r="G33" s="24"/>
      <c r="H33" s="293"/>
      <c r="I33" s="24"/>
      <c r="J33" s="24"/>
      <c r="K33" s="24"/>
      <c r="L33" s="24"/>
      <c r="M33" s="24"/>
      <c r="N33" s="24"/>
      <c r="O33" s="24"/>
      <c r="P33" s="24"/>
      <c r="Q33" s="24"/>
      <c r="R33" s="24"/>
      <c r="S33" s="24"/>
      <c r="T33" s="24"/>
      <c r="U33" s="24"/>
      <c r="V33" s="24"/>
      <c r="W33" s="24"/>
      <c r="X33" s="24"/>
      <c r="Y33" s="24"/>
      <c r="Z33" s="24"/>
    </row>
    <row r="34" spans="1:26" ht="15.75" customHeight="1" x14ac:dyDescent="0.2">
      <c r="A34" s="533"/>
      <c r="B34" s="534"/>
      <c r="C34" s="34"/>
      <c r="D34" s="34"/>
      <c r="E34" s="34"/>
      <c r="F34" s="34"/>
      <c r="G34" s="81"/>
      <c r="H34" s="513" t="str">
        <f>IF('Patient Information'!B8&gt;0,'Patient Information'!B8,"")</f>
        <v/>
      </c>
      <c r="I34" s="24"/>
      <c r="J34" s="24"/>
      <c r="K34" s="24"/>
      <c r="L34" s="24"/>
      <c r="M34" s="24"/>
      <c r="N34" s="24"/>
      <c r="O34" s="24"/>
      <c r="P34" s="24"/>
      <c r="Q34" s="24"/>
      <c r="R34" s="24"/>
      <c r="S34" s="24"/>
      <c r="T34" s="24"/>
      <c r="U34" s="24"/>
      <c r="V34" s="24"/>
      <c r="W34" s="24"/>
      <c r="X34" s="24"/>
      <c r="Y34" s="24"/>
      <c r="Z34" s="24"/>
    </row>
    <row r="35" spans="1:26" ht="15.75" customHeight="1" x14ac:dyDescent="0.2">
      <c r="A35" s="267" t="s">
        <v>241</v>
      </c>
      <c r="B35" s="249"/>
      <c r="C35" s="249"/>
      <c r="D35" s="249"/>
      <c r="E35" s="249"/>
      <c r="F35" s="249"/>
      <c r="G35" s="294"/>
      <c r="H35" s="295" t="s">
        <v>242</v>
      </c>
      <c r="I35" s="24"/>
      <c r="J35" s="24"/>
      <c r="K35" s="24"/>
      <c r="L35" s="24"/>
      <c r="M35" s="24"/>
      <c r="N35" s="24"/>
      <c r="O35" s="24"/>
      <c r="P35" s="24"/>
      <c r="Q35" s="24"/>
      <c r="R35" s="24"/>
      <c r="S35" s="24"/>
      <c r="T35" s="24"/>
      <c r="U35" s="24"/>
      <c r="V35" s="24"/>
      <c r="W35" s="24"/>
      <c r="X35" s="24"/>
      <c r="Y35" s="24"/>
      <c r="Z35" s="24"/>
    </row>
    <row r="36" spans="1:26" ht="15.75" customHeight="1" x14ac:dyDescent="0.2">
      <c r="A36" s="283"/>
      <c r="B36" s="67"/>
      <c r="C36" s="24"/>
      <c r="D36" s="24"/>
      <c r="E36" s="24"/>
      <c r="F36" s="24"/>
      <c r="G36" s="24"/>
      <c r="H36" s="293"/>
      <c r="I36" s="24"/>
      <c r="J36" s="24"/>
      <c r="K36" s="24"/>
      <c r="L36" s="24"/>
      <c r="M36" s="24"/>
      <c r="N36" s="24"/>
      <c r="O36" s="24"/>
      <c r="P36" s="24"/>
      <c r="Q36" s="24"/>
      <c r="R36" s="24"/>
      <c r="S36" s="24"/>
      <c r="T36" s="24"/>
      <c r="U36" s="24"/>
      <c r="V36" s="24"/>
      <c r="W36" s="24"/>
      <c r="X36" s="24"/>
      <c r="Y36" s="24"/>
      <c r="Z36" s="24"/>
    </row>
    <row r="37" spans="1:26" ht="15.75" customHeight="1" x14ac:dyDescent="0.2">
      <c r="A37" s="82" t="str">
        <f>IF('Patient Information'!B6&gt;0,'Patient Information'!B6,"")</f>
        <v/>
      </c>
      <c r="B37" s="83"/>
      <c r="C37" s="24"/>
      <c r="D37" s="24"/>
      <c r="E37" s="24"/>
      <c r="F37" s="24"/>
      <c r="G37" s="50"/>
      <c r="H37" s="296" t="str">
        <f>IF('Patient Information'!B7="","",'Patient Information'!B7)</f>
        <v/>
      </c>
      <c r="I37" s="24"/>
      <c r="J37" s="24"/>
      <c r="K37" s="24"/>
      <c r="L37" s="24"/>
      <c r="M37" s="24"/>
      <c r="N37" s="24"/>
      <c r="O37" s="24"/>
      <c r="P37" s="24"/>
      <c r="Q37" s="24"/>
      <c r="R37" s="24"/>
      <c r="S37" s="24"/>
      <c r="T37" s="24"/>
      <c r="U37" s="24"/>
      <c r="V37" s="24"/>
      <c r="W37" s="24"/>
      <c r="X37" s="24"/>
      <c r="Y37" s="24"/>
      <c r="Z37" s="24"/>
    </row>
    <row r="38" spans="1:26" ht="15.75" customHeight="1" x14ac:dyDescent="0.2">
      <c r="A38" s="267" t="s">
        <v>247</v>
      </c>
      <c r="B38" s="249"/>
      <c r="C38" s="249"/>
      <c r="D38" s="249"/>
      <c r="E38" s="249"/>
      <c r="F38" s="249"/>
      <c r="G38" s="294"/>
      <c r="H38" s="295" t="s">
        <v>248</v>
      </c>
      <c r="I38" s="24"/>
      <c r="J38" s="24"/>
      <c r="K38" s="24"/>
      <c r="L38" s="24"/>
      <c r="M38" s="24"/>
      <c r="N38" s="24"/>
      <c r="O38" s="24"/>
      <c r="P38" s="24"/>
      <c r="Q38" s="24"/>
      <c r="R38" s="24"/>
      <c r="S38" s="24"/>
      <c r="T38" s="24"/>
      <c r="U38" s="24"/>
      <c r="V38" s="24"/>
      <c r="W38" s="24"/>
      <c r="X38" s="24"/>
      <c r="Y38" s="24"/>
      <c r="Z38" s="24"/>
    </row>
    <row r="39" spans="1:26" ht="15.75" customHeight="1" x14ac:dyDescent="0.2">
      <c r="A39" s="193"/>
      <c r="B39" s="24"/>
      <c r="C39" s="24"/>
      <c r="D39" s="24"/>
      <c r="E39" s="24"/>
      <c r="F39" s="24"/>
      <c r="G39" s="24"/>
      <c r="H39" s="241"/>
      <c r="I39" s="24"/>
      <c r="J39" s="24"/>
      <c r="K39" s="24"/>
      <c r="L39" s="24"/>
      <c r="M39" s="24"/>
      <c r="N39" s="24"/>
      <c r="O39" s="24"/>
      <c r="P39" s="24"/>
      <c r="Q39" s="24"/>
      <c r="R39" s="24"/>
      <c r="S39" s="24"/>
      <c r="T39" s="24"/>
      <c r="U39" s="24"/>
      <c r="V39" s="24"/>
      <c r="W39" s="24"/>
      <c r="X39" s="24"/>
      <c r="Y39" s="24"/>
      <c r="Z39" s="24"/>
    </row>
    <row r="40" spans="1:26" ht="15.75" customHeight="1" x14ac:dyDescent="0.2">
      <c r="A40" s="283"/>
      <c r="B40" s="67"/>
      <c r="C40" s="24"/>
      <c r="D40" s="24"/>
      <c r="E40" s="24"/>
      <c r="F40" s="24"/>
      <c r="G40" s="24"/>
      <c r="H40" s="297"/>
      <c r="I40" s="24"/>
      <c r="J40" s="24"/>
      <c r="K40" s="24"/>
      <c r="L40" s="24"/>
      <c r="M40" s="24"/>
      <c r="N40" s="24"/>
      <c r="O40" s="24"/>
      <c r="P40" s="24"/>
      <c r="Q40" s="24"/>
      <c r="R40" s="24"/>
      <c r="S40" s="24"/>
      <c r="T40" s="24"/>
      <c r="U40" s="24"/>
      <c r="V40" s="24"/>
      <c r="W40" s="24"/>
      <c r="X40" s="24"/>
      <c r="Y40" s="24"/>
      <c r="Z40" s="24"/>
    </row>
    <row r="41" spans="1:26" ht="15" customHeight="1" thickBot="1" x14ac:dyDescent="0.25">
      <c r="A41" s="271" t="str">
        <f>"Version" &amp;" " &amp;'Background Information'!B1</f>
        <v>Version 2.2</v>
      </c>
      <c r="B41" s="272"/>
      <c r="C41" s="264"/>
      <c r="D41" s="264"/>
      <c r="E41" s="264"/>
      <c r="F41" s="264"/>
      <c r="G41" s="264"/>
      <c r="H41" s="298"/>
      <c r="I41" s="24"/>
      <c r="J41" s="24"/>
      <c r="K41" s="24"/>
      <c r="L41" s="24"/>
      <c r="M41" s="24"/>
      <c r="N41" s="24"/>
      <c r="O41" s="24"/>
      <c r="P41" s="24"/>
      <c r="Q41" s="24"/>
      <c r="R41" s="24"/>
      <c r="S41" s="24"/>
      <c r="T41" s="24"/>
      <c r="U41" s="24"/>
      <c r="V41" s="24"/>
      <c r="W41" s="24"/>
      <c r="X41" s="24"/>
      <c r="Y41" s="24"/>
      <c r="Z41" s="24"/>
    </row>
    <row r="42" spans="1:26" ht="15.75" customHeight="1" x14ac:dyDescent="0.2">
      <c r="A42" s="274" t="s">
        <v>309</v>
      </c>
      <c r="B42" s="274"/>
      <c r="C42" s="274"/>
      <c r="D42" s="285"/>
      <c r="E42" s="274"/>
      <c r="F42" s="274"/>
      <c r="G42" s="274"/>
      <c r="H42" s="274"/>
      <c r="I42" s="24"/>
      <c r="J42" s="24"/>
      <c r="K42" s="24"/>
      <c r="L42" s="24"/>
      <c r="M42" s="24"/>
      <c r="N42" s="24"/>
      <c r="O42" s="24"/>
      <c r="P42" s="24"/>
      <c r="Q42" s="24"/>
      <c r="R42" s="24"/>
      <c r="S42" s="24"/>
      <c r="T42" s="24"/>
      <c r="U42" s="24"/>
      <c r="V42" s="24"/>
      <c r="W42" s="24"/>
      <c r="X42" s="24"/>
      <c r="Y42" s="24"/>
      <c r="Z42" s="24"/>
    </row>
    <row r="43" spans="1:26" ht="15.75" customHeight="1" x14ac:dyDescent="0.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5.75" customHeight="1" x14ac:dyDescent="0.2">
      <c r="I44" s="24"/>
      <c r="J44" s="24"/>
      <c r="K44" s="24"/>
      <c r="L44" s="24"/>
      <c r="M44" s="24"/>
      <c r="N44" s="24"/>
      <c r="O44" s="24"/>
      <c r="P44" s="24"/>
      <c r="Q44" s="24"/>
      <c r="R44" s="24"/>
      <c r="S44" s="24"/>
      <c r="T44" s="24"/>
      <c r="U44" s="24"/>
      <c r="V44" s="24"/>
      <c r="W44" s="24"/>
      <c r="X44" s="24"/>
      <c r="Y44" s="24"/>
      <c r="Z44" s="24"/>
    </row>
    <row r="45" spans="1:26" ht="15.75" customHeight="1" x14ac:dyDescent="0.2">
      <c r="I45" s="24"/>
      <c r="J45" s="24"/>
      <c r="K45" s="24"/>
      <c r="L45" s="24"/>
      <c r="M45" s="24"/>
      <c r="N45" s="24"/>
      <c r="O45" s="24"/>
      <c r="P45" s="24"/>
      <c r="Q45" s="24"/>
      <c r="R45" s="24"/>
      <c r="S45" s="24"/>
      <c r="T45" s="24"/>
      <c r="U45" s="24"/>
      <c r="V45" s="24"/>
      <c r="W45" s="24"/>
      <c r="X45" s="24"/>
      <c r="Y45" s="24"/>
      <c r="Z45" s="24"/>
    </row>
    <row r="46" spans="1:26" ht="15.75" customHeight="1" x14ac:dyDescent="0.2">
      <c r="I46" s="24"/>
      <c r="J46" s="24"/>
      <c r="K46" s="24"/>
      <c r="L46" s="24"/>
      <c r="M46" s="24"/>
      <c r="N46" s="24"/>
      <c r="O46" s="24"/>
      <c r="P46" s="24"/>
      <c r="Q46" s="24"/>
      <c r="R46" s="24"/>
      <c r="S46" s="24"/>
      <c r="T46" s="24"/>
      <c r="U46" s="24"/>
      <c r="V46" s="24"/>
      <c r="W46" s="24"/>
      <c r="X46" s="24"/>
      <c r="Y46" s="24"/>
      <c r="Z46" s="24"/>
    </row>
  </sheetData>
  <sheetProtection algorithmName="SHA-512" hashValue="MpoXQFG0TREMDGEsZNSfcCl1g3Fs+ClVgaZrE8k3IPazP32Q3G67PJAoRiO45/r0djL14I+qeJbaFdV5wqP7pw==" saltValue="TntlXXz9ZkIGJzd2sQloTQ==" spinCount="100000" sheet="1" selectLockedCells="1"/>
  <pageMargins left="0.7" right="0.7" top="0.75" bottom="0.75" header="0" footer="0"/>
  <pageSetup scale="83" orientation="landscape" r:id="rId1"/>
  <drawing r:id="rId2"/>
  <legacyDrawing r:id="rId3"/>
  <controls>
    <mc:AlternateContent xmlns:mc="http://schemas.openxmlformats.org/markup-compatibility/2006">
      <mc:Choice Requires="x14">
        <control shapeId="4099" r:id="rId4" name="CheckBox1">
          <controlPr defaultSize="0" autoLine="0" altText="Patient declares they have no deductions checkbox" r:id="rId5">
            <anchor moveWithCells="1">
              <from>
                <xdr:col>6</xdr:col>
                <xdr:colOff>47625</xdr:colOff>
                <xdr:row>30</xdr:row>
                <xdr:rowOff>38100</xdr:rowOff>
              </from>
              <to>
                <xdr:col>6</xdr:col>
                <xdr:colOff>190500</xdr:colOff>
                <xdr:row>31</xdr:row>
                <xdr:rowOff>28575</xdr:rowOff>
              </to>
            </anchor>
          </controlPr>
        </control>
      </mc:Choice>
      <mc:Fallback>
        <control shapeId="4099" r:id="rId4"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'Background Information'!$F$24:$F$27</xm:f>
          </x14:formula1>
          <xm:sqref>F8:F27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Z80"/>
  <sheetViews>
    <sheetView showGridLines="0" showRowColHeaders="0" zoomScaleNormal="100" workbookViewId="0">
      <selection activeCell="N11" sqref="N11"/>
    </sheetView>
  </sheetViews>
  <sheetFormatPr defaultColWidth="12.625" defaultRowHeight="15" customHeight="1" x14ac:dyDescent="0.2"/>
  <cols>
    <col min="1" max="1" width="2.5" customWidth="1"/>
    <col min="2" max="2" width="16.375" customWidth="1"/>
    <col min="3" max="3" width="13.75" customWidth="1"/>
    <col min="4" max="4" width="3.875" customWidth="1"/>
    <col min="5" max="5" width="15.25" customWidth="1"/>
    <col min="6" max="6" width="4.75" customWidth="1"/>
    <col min="7" max="7" width="12.625" customWidth="1"/>
    <col min="8" max="8" width="3.5" customWidth="1"/>
    <col min="9" max="9" width="16.25" customWidth="1"/>
    <col min="10" max="10" width="4.375" customWidth="1"/>
    <col min="11" max="11" width="14.25" customWidth="1"/>
    <col min="12" max="12" width="4" customWidth="1"/>
    <col min="13" max="13" width="7.5" customWidth="1"/>
    <col min="14" max="14" width="27.25" customWidth="1"/>
    <col min="15" max="15" width="7.5" customWidth="1"/>
    <col min="16" max="16" width="1.25" customWidth="1"/>
    <col min="17" max="18" width="7.75" customWidth="1"/>
    <col min="19" max="19" width="11.375" bestFit="1" customWidth="1"/>
    <col min="20" max="20" width="47.375" customWidth="1"/>
    <col min="21" max="21" width="7.75" customWidth="1"/>
    <col min="22" max="22" width="9.375" customWidth="1"/>
    <col min="23" max="26" width="7.75" customWidth="1"/>
  </cols>
  <sheetData>
    <row r="1" spans="1:26" ht="35.25" customHeight="1" x14ac:dyDescent="0.2">
      <c r="A1" s="350"/>
      <c r="B1" s="351"/>
      <c r="C1" s="351"/>
      <c r="D1" s="351"/>
      <c r="E1" s="351"/>
      <c r="F1" s="351"/>
      <c r="G1" s="351"/>
      <c r="H1" s="351"/>
      <c r="I1" s="352" t="s">
        <v>150</v>
      </c>
      <c r="J1" s="351"/>
      <c r="K1" s="351"/>
      <c r="L1" s="351"/>
      <c r="M1" s="351"/>
      <c r="N1" s="351"/>
      <c r="O1" s="351"/>
      <c r="P1" s="353"/>
      <c r="Q1" s="347"/>
      <c r="R1" s="24"/>
      <c r="S1" s="24"/>
      <c r="T1" s="24"/>
      <c r="U1" s="24"/>
      <c r="V1" s="24"/>
      <c r="W1" s="24"/>
      <c r="X1" s="24"/>
      <c r="Y1" s="24"/>
      <c r="Z1" s="24"/>
    </row>
    <row r="2" spans="1:26" ht="21.75" customHeight="1" x14ac:dyDescent="0.2">
      <c r="A2" s="354"/>
      <c r="B2" s="347"/>
      <c r="C2" s="347"/>
      <c r="D2" s="347"/>
      <c r="E2" s="347"/>
      <c r="F2" s="347"/>
      <c r="G2" s="347"/>
      <c r="H2" s="347"/>
      <c r="I2" s="355" t="s">
        <v>310</v>
      </c>
      <c r="J2" s="347"/>
      <c r="K2" s="347"/>
      <c r="L2" s="347"/>
      <c r="M2" s="347"/>
      <c r="N2" s="347"/>
      <c r="O2" s="347"/>
      <c r="P2" s="356"/>
      <c r="Q2" s="347"/>
      <c r="R2" s="24"/>
      <c r="S2" s="24"/>
      <c r="T2" s="24"/>
      <c r="U2" s="24"/>
      <c r="V2" s="24"/>
      <c r="W2" s="24"/>
      <c r="X2" s="24"/>
      <c r="Y2" s="24"/>
      <c r="Z2" s="24"/>
    </row>
    <row r="3" spans="1:26" ht="5.25" customHeight="1" x14ac:dyDescent="0.2">
      <c r="A3" s="357"/>
      <c r="B3" s="84"/>
      <c r="C3" s="84"/>
      <c r="D3" s="84"/>
      <c r="E3" s="84"/>
      <c r="F3" s="84"/>
      <c r="G3" s="84"/>
      <c r="H3" s="84"/>
      <c r="I3" s="84"/>
      <c r="J3" s="84"/>
      <c r="K3" s="84"/>
      <c r="L3" s="84"/>
      <c r="M3" s="84"/>
      <c r="N3" s="84"/>
      <c r="O3" s="84"/>
      <c r="P3" s="358"/>
      <c r="Q3" s="347"/>
      <c r="R3" s="24"/>
      <c r="S3" s="24"/>
      <c r="T3" s="24"/>
      <c r="U3" s="24"/>
      <c r="V3" s="24"/>
      <c r="W3" s="24"/>
      <c r="X3" s="24"/>
      <c r="Y3" s="24"/>
      <c r="Z3" s="24"/>
    </row>
    <row r="4" spans="1:26" ht="15.75" customHeight="1" x14ac:dyDescent="0.2">
      <c r="A4" s="357" t="s">
        <v>311</v>
      </c>
      <c r="B4" s="84"/>
      <c r="C4" s="84"/>
      <c r="D4" s="84"/>
      <c r="E4" s="84"/>
      <c r="F4" s="84"/>
      <c r="G4" s="84"/>
      <c r="H4" s="84"/>
      <c r="I4" s="84"/>
      <c r="J4" s="84"/>
      <c r="K4" s="84"/>
      <c r="L4" s="84"/>
      <c r="M4" s="84"/>
      <c r="N4" s="85" t="s">
        <v>312</v>
      </c>
      <c r="O4" s="86" t="str">
        <f>IF('Patient Information'!B24="","",'Patient Information'!B24)</f>
        <v/>
      </c>
      <c r="P4" s="358"/>
      <c r="Q4" s="347"/>
      <c r="R4" s="24"/>
      <c r="S4" s="24"/>
      <c r="T4" s="24"/>
      <c r="U4" s="24"/>
      <c r="V4" s="24"/>
      <c r="W4" s="24"/>
      <c r="X4" s="24"/>
      <c r="Y4" s="24"/>
      <c r="Z4" s="24"/>
    </row>
    <row r="5" spans="1:26" ht="6.75" customHeight="1" x14ac:dyDescent="0.2">
      <c r="A5" s="359"/>
      <c r="B5" s="84"/>
      <c r="C5" s="84"/>
      <c r="D5" s="84"/>
      <c r="E5" s="84"/>
      <c r="F5" s="84"/>
      <c r="G5" s="84"/>
      <c r="H5" s="84"/>
      <c r="I5" s="84"/>
      <c r="J5" s="84"/>
      <c r="K5" s="84"/>
      <c r="L5" s="84"/>
      <c r="M5" s="84"/>
      <c r="N5" s="84"/>
      <c r="O5" s="85"/>
      <c r="P5" s="358"/>
      <c r="Q5" s="347"/>
      <c r="R5" s="24"/>
      <c r="S5" s="24"/>
      <c r="T5" s="24"/>
      <c r="U5" s="24"/>
      <c r="V5" s="24"/>
      <c r="W5" s="24"/>
      <c r="X5" s="24"/>
      <c r="Y5" s="24"/>
      <c r="Z5" s="24"/>
    </row>
    <row r="6" spans="1:26" ht="15.75" customHeight="1" x14ac:dyDescent="0.2">
      <c r="A6" s="360"/>
      <c r="B6" s="87" t="s">
        <v>313</v>
      </c>
      <c r="C6" s="88" t="str">
        <f>IF('Patient Information'!B8&gt;0,'Patient Information'!B8,"")</f>
        <v/>
      </c>
      <c r="D6" s="88"/>
      <c r="E6" s="84"/>
      <c r="F6" s="85" t="s">
        <v>314</v>
      </c>
      <c r="G6" s="579" t="str">
        <f>IF(K38&gt;250,"",IF(AND(C6='CICP Card'!D11,Application!C6='CICP or HDC Card'!D12),Application!C6,IF('CICP Card'!D11&lt;'CICP or HDC Card'!D12,'CICP Card'!D11,'CICP or HDC Card'!D12)))</f>
        <v/>
      </c>
      <c r="H6" s="84"/>
      <c r="I6" s="85"/>
      <c r="J6" s="85" t="s">
        <v>315</v>
      </c>
      <c r="K6" s="579" t="str">
        <f>IF(K38&gt;250,"",IF('CICP Card'!G11&gt;'CICP or HDC Card'!G12,'CICP Card'!G11,'CICP or HDC Card'!G12))</f>
        <v/>
      </c>
      <c r="L6" s="84"/>
      <c r="M6" s="84"/>
      <c r="N6" s="85"/>
      <c r="O6" s="85"/>
      <c r="P6" s="358"/>
      <c r="Q6" s="347"/>
      <c r="R6" s="24"/>
      <c r="S6" s="24"/>
      <c r="T6" s="24"/>
      <c r="U6" s="24"/>
      <c r="V6" s="24"/>
      <c r="W6" s="24"/>
      <c r="X6" s="24"/>
      <c r="Y6" s="24"/>
      <c r="Z6" s="24"/>
    </row>
    <row r="7" spans="1:26" ht="4.5" customHeight="1" x14ac:dyDescent="0.2">
      <c r="A7" s="359"/>
      <c r="B7" s="84"/>
      <c r="C7" s="84"/>
      <c r="D7" s="299"/>
      <c r="E7" s="84"/>
      <c r="F7" s="84"/>
      <c r="G7" s="84"/>
      <c r="H7" s="84"/>
      <c r="I7" s="84"/>
      <c r="J7" s="84"/>
      <c r="K7" s="84"/>
      <c r="L7" s="84"/>
      <c r="M7" s="84"/>
      <c r="N7" s="84"/>
      <c r="O7" s="604"/>
      <c r="P7" s="358"/>
      <c r="Q7" s="347"/>
      <c r="R7" s="24"/>
      <c r="S7" s="24"/>
      <c r="T7" s="24"/>
      <c r="U7" s="24"/>
      <c r="V7" s="24"/>
      <c r="W7" s="24"/>
      <c r="X7" s="24"/>
      <c r="Y7" s="24"/>
      <c r="Z7" s="24"/>
    </row>
    <row r="8" spans="1:26" x14ac:dyDescent="0.2">
      <c r="A8" s="361"/>
      <c r="B8" s="89" t="s">
        <v>316</v>
      </c>
      <c r="C8" s="90" t="str">
        <f>IF('Patient Information'!B13&gt;0,'Patient Information'!B13,"")</f>
        <v/>
      </c>
      <c r="D8" s="90"/>
      <c r="E8" s="91" t="s">
        <v>317</v>
      </c>
      <c r="F8" s="92" t="str">
        <f>IF('Patient Information'!B14&gt;0,'Patient Information'!B14,"")</f>
        <v/>
      </c>
      <c r="G8" s="93"/>
      <c r="H8" s="91" t="s">
        <v>318</v>
      </c>
      <c r="I8" s="94" t="str">
        <f>IF('Patient Information'!B12&gt;0,'Patient Information'!B12,"")</f>
        <v/>
      </c>
      <c r="J8" s="94"/>
      <c r="K8" s="90"/>
      <c r="L8" s="90"/>
      <c r="M8" s="95" t="s">
        <v>319</v>
      </c>
      <c r="N8" s="96" t="str">
        <f>IF('Patient Information'!B20&gt;0,'Patient Information'!B20,"")</f>
        <v/>
      </c>
      <c r="P8" s="362"/>
      <c r="Q8" s="347"/>
      <c r="R8" s="24"/>
      <c r="S8" s="24"/>
      <c r="U8" s="24"/>
      <c r="V8" s="24"/>
      <c r="W8" s="24"/>
      <c r="X8" s="24"/>
      <c r="Y8" s="24"/>
      <c r="Z8" s="24"/>
    </row>
    <row r="9" spans="1:26" x14ac:dyDescent="0.2">
      <c r="A9" s="354"/>
      <c r="B9" s="89" t="s">
        <v>320</v>
      </c>
      <c r="C9" s="94" t="str">
        <f>IF('Patient Information'!B16&gt;0,'Patient Information'!B16,"")</f>
        <v/>
      </c>
      <c r="D9" s="90"/>
      <c r="E9" s="90"/>
      <c r="F9" s="90"/>
      <c r="G9" s="90"/>
      <c r="H9" s="91" t="s">
        <v>321</v>
      </c>
      <c r="I9" s="90" t="str">
        <f>IF('Patient Information'!B17&gt;0,'Patient Information'!B17,"")</f>
        <v/>
      </c>
      <c r="J9" s="90"/>
      <c r="K9" s="609"/>
      <c r="L9" s="91" t="s">
        <v>322</v>
      </c>
      <c r="M9" s="97" t="str">
        <f>IF('Patient Information'!B18&gt;0,'Patient Information'!B18,"")</f>
        <v/>
      </c>
      <c r="N9" s="89" t="s">
        <v>323</v>
      </c>
      <c r="O9" s="532" t="str">
        <f>IF('Patient Information'!B19="","",'Patient Information'!B19)</f>
        <v/>
      </c>
      <c r="P9" s="356"/>
      <c r="Q9" s="347"/>
      <c r="R9" s="24"/>
      <c r="S9" s="24"/>
      <c r="U9" s="24"/>
      <c r="V9" s="24"/>
      <c r="W9" s="24"/>
      <c r="X9" s="24"/>
      <c r="Y9" s="24"/>
      <c r="Z9" s="24"/>
    </row>
    <row r="10" spans="1:26" ht="82.5" customHeight="1" x14ac:dyDescent="0.2">
      <c r="A10" s="354"/>
      <c r="B10" s="363" t="s">
        <v>324</v>
      </c>
      <c r="C10" s="363"/>
      <c r="D10" s="363"/>
      <c r="E10" s="363" t="s">
        <v>325</v>
      </c>
      <c r="F10" s="363"/>
      <c r="G10" s="363" t="s">
        <v>326</v>
      </c>
      <c r="H10" s="363"/>
      <c r="I10" s="363" t="s">
        <v>327</v>
      </c>
      <c r="J10" s="363"/>
      <c r="K10" s="363" t="s">
        <v>328</v>
      </c>
      <c r="L10" s="363"/>
      <c r="N10" s="602" t="s">
        <v>329</v>
      </c>
      <c r="P10" s="356"/>
      <c r="Q10" s="347"/>
      <c r="R10" s="24"/>
      <c r="S10" s="24"/>
      <c r="U10" s="24"/>
      <c r="V10" s="24"/>
      <c r="W10" s="24"/>
      <c r="X10" s="24"/>
      <c r="Y10" s="24"/>
      <c r="Z10" s="24"/>
    </row>
    <row r="11" spans="1:26" x14ac:dyDescent="0.2">
      <c r="A11" s="364" t="s">
        <v>330</v>
      </c>
      <c r="B11" s="34" t="str">
        <f>IF(AND('Patient Information'!B12&gt;0,'Patient Information'!B13&gt;0),CONCATENATE('Patient Information'!B13," ",'Patient Information'!B12,""))</f>
        <v xml:space="preserve"> </v>
      </c>
      <c r="C11" s="34"/>
      <c r="D11" s="347"/>
      <c r="E11" s="98" t="str">
        <f>IF(AND('Patient Information'!B12&gt;0,'Patient Information'!B13&gt;0),"PATIENT/APPLICANT","")</f>
        <v>PATIENT/APPLICANT</v>
      </c>
      <c r="F11" s="347"/>
      <c r="G11" s="71" t="str">
        <f>IF('Patient Information'!B15&gt;0,'Patient Information'!B15,"")</f>
        <v/>
      </c>
      <c r="H11" s="347"/>
      <c r="I11" s="98" t="str">
        <f>IF('Patient Information'!B23&gt;0,'Patient Information'!B23,"")</f>
        <v/>
      </c>
      <c r="J11" s="347"/>
      <c r="K11" s="98" t="str">
        <f>IF(AND('Patient Information'!B12=0,'Patient Information'!B13=0),"",CONCATENATE('Patient Information'!D27,'Patient Information'!D29,'Patient Information'!D32,'Patient Information'!D33,'Patient Information'!D37,'Patient Information'!D38))</f>
        <v/>
      </c>
      <c r="L11" s="347"/>
      <c r="N11" s="468"/>
      <c r="P11" s="356"/>
      <c r="Q11" s="347"/>
      <c r="R11" s="24"/>
      <c r="S11" s="24"/>
      <c r="U11" s="24"/>
      <c r="V11" s="24"/>
      <c r="W11" s="24"/>
      <c r="X11" s="24"/>
      <c r="Y11" s="24"/>
      <c r="Z11" s="24"/>
    </row>
    <row r="12" spans="1:26" x14ac:dyDescent="0.2">
      <c r="A12" s="364" t="s">
        <v>331</v>
      </c>
      <c r="B12" s="34" t="str">
        <f>IF('Patient Information'!B44=0,"",IF('Patient Information'!B42=0,"",'Patient Information'!B42))</f>
        <v/>
      </c>
      <c r="C12" s="34"/>
      <c r="D12" s="347"/>
      <c r="E12" s="98" t="str">
        <f>IF('Patient Information'!B44=0,"",IF('Patient Information'!B43=0,"",'Patient Information'!B43))</f>
        <v/>
      </c>
      <c r="F12" s="347"/>
      <c r="G12" s="71" t="str">
        <f>IF('Patient Information'!B44=0,"",'Patient Information'!B44)</f>
        <v/>
      </c>
      <c r="H12" s="347"/>
      <c r="I12" s="98" t="str">
        <f>IF('Patient Information'!B44=0,"",IF('Patient Information'!B45=0,"",'Patient Information'!B45))</f>
        <v/>
      </c>
      <c r="J12" s="347"/>
      <c r="K12" s="98" t="str">
        <f>IF('Patient Information'!B44=0,"",IF('Patient Information'!B42=0,"",CONCATENATE('Patient Information'!D48,'Patient Information'!D50,'Patient Information'!D53,'Patient Information'!D54,'Patient Information'!D58,'Patient Information'!D59)))</f>
        <v/>
      </c>
      <c r="L12" s="347"/>
      <c r="N12" s="468"/>
      <c r="P12" s="356"/>
      <c r="Q12" s="347"/>
      <c r="R12" s="24"/>
      <c r="S12" s="24"/>
      <c r="T12" s="24"/>
      <c r="U12" s="24"/>
      <c r="V12" s="24"/>
      <c r="W12" s="24"/>
      <c r="X12" s="24"/>
      <c r="Y12" s="24"/>
      <c r="Z12" s="24"/>
    </row>
    <row r="13" spans="1:26" x14ac:dyDescent="0.2">
      <c r="A13" s="364" t="s">
        <v>332</v>
      </c>
      <c r="B13" s="34" t="str">
        <f>IF('Patient Information'!B65=0,"",IF('Patient Information'!B63=0,"",'Patient Information'!B63))</f>
        <v/>
      </c>
      <c r="C13" s="34"/>
      <c r="D13" s="347"/>
      <c r="E13" s="98" t="str">
        <f>IF('Patient Information'!B65=0,"",IF('Patient Information'!B64=0,0,'Patient Information'!B64))</f>
        <v/>
      </c>
      <c r="F13" s="347"/>
      <c r="G13" s="71" t="str">
        <f>IF('Patient Information'!B65=0,"",'Patient Information'!B65)</f>
        <v/>
      </c>
      <c r="H13" s="347"/>
      <c r="I13" s="98" t="str">
        <f>IF('Patient Information'!B65=0,"",IF('Patient Information'!B66=0,"",'Patient Information'!B66))</f>
        <v/>
      </c>
      <c r="J13" s="347"/>
      <c r="K13" s="98" t="str">
        <f>IF('Patient Information'!B65=0,"",IF('Patient Information'!B63=0,"",CONCATENATE('Patient Information'!D69,'Patient Information'!D71,'Patient Information'!D74,'Patient Information'!D75,'Patient Information'!D79,'Patient Information'!D80)))</f>
        <v/>
      </c>
      <c r="L13" s="347"/>
      <c r="N13" s="468"/>
      <c r="P13" s="356"/>
      <c r="Q13" s="347"/>
      <c r="R13" s="24"/>
      <c r="S13" s="24"/>
      <c r="T13" s="24"/>
      <c r="U13" s="24"/>
      <c r="V13" s="24"/>
      <c r="W13" s="24"/>
      <c r="X13" s="24"/>
      <c r="Y13" s="24"/>
      <c r="Z13" s="24"/>
    </row>
    <row r="14" spans="1:26" x14ac:dyDescent="0.2">
      <c r="A14" s="364" t="s">
        <v>333</v>
      </c>
      <c r="B14" s="34" t="str">
        <f>IF('Patient Information'!B86=0,"",IF('Patient Information'!B84=0,"",'Patient Information'!B84))</f>
        <v/>
      </c>
      <c r="C14" s="34"/>
      <c r="D14" s="347"/>
      <c r="E14" s="98" t="str">
        <f>IF('Patient Information'!B86=0,"",IF('Patient Information'!B85=0,0,'Patient Information'!B85))</f>
        <v/>
      </c>
      <c r="F14" s="347"/>
      <c r="G14" s="71" t="str">
        <f>IF('Patient Information'!B86=0,"",'Patient Information'!B86)</f>
        <v/>
      </c>
      <c r="H14" s="347"/>
      <c r="I14" s="98" t="str">
        <f>IF('Patient Information'!B86=0,"",IF('Patient Information'!B87=0,"",'Patient Information'!B87))</f>
        <v/>
      </c>
      <c r="J14" s="347"/>
      <c r="K14" s="98" t="str">
        <f>IF('Patient Information'!B86=0,"",IF('Patient Information'!B84=0,"",CONCATENATE('Patient Information'!D90,'Patient Information'!D92,'Patient Information'!D95,'Patient Information'!D96,'Patient Information'!D100,'Patient Information'!D101)))</f>
        <v/>
      </c>
      <c r="L14" s="347"/>
      <c r="N14" s="468"/>
      <c r="P14" s="356"/>
      <c r="Q14" s="347"/>
      <c r="R14" s="24"/>
      <c r="S14" s="24"/>
      <c r="T14" s="24"/>
      <c r="U14" s="24"/>
      <c r="V14" s="24"/>
      <c r="W14" s="24"/>
      <c r="X14" s="24"/>
      <c r="Y14" s="24"/>
      <c r="Z14" s="24"/>
    </row>
    <row r="15" spans="1:26" x14ac:dyDescent="0.2">
      <c r="A15" s="364" t="s">
        <v>334</v>
      </c>
      <c r="B15" s="34" t="str">
        <f>IF('Patient Information'!B107=0,"",IF('Patient Information'!B105=0,"",'Patient Information'!B105))</f>
        <v/>
      </c>
      <c r="C15" s="34"/>
      <c r="D15" s="347"/>
      <c r="E15" s="98" t="str">
        <f>IF('Patient Information'!B107=0,"",IF('Patient Information'!B106=0,0,'Patient Information'!B106))</f>
        <v/>
      </c>
      <c r="F15" s="347"/>
      <c r="G15" s="71" t="str">
        <f>IF('Patient Information'!B107=0,"",'Patient Information'!B107)</f>
        <v/>
      </c>
      <c r="H15" s="347"/>
      <c r="I15" s="98" t="str">
        <f>IF('Patient Information'!B107=0,"",IF('Patient Information'!B108=0,"",'Patient Information'!B108))</f>
        <v/>
      </c>
      <c r="J15" s="347"/>
      <c r="K15" s="98" t="str">
        <f>IF('Patient Information'!B107=0,"",IF('Patient Information'!B105=0,"",CONCATENATE('Patient Information'!D111,'Patient Information'!D113,'Patient Information'!D116,'Patient Information'!D117,'Patient Information'!D121,'Patient Information'!D122)))</f>
        <v/>
      </c>
      <c r="L15" s="347"/>
      <c r="N15" s="468"/>
      <c r="P15" s="356"/>
      <c r="Q15" s="347"/>
      <c r="R15" s="24"/>
      <c r="S15" s="24"/>
      <c r="T15" s="24"/>
      <c r="U15" s="24"/>
      <c r="V15" s="24"/>
      <c r="W15" s="24"/>
      <c r="X15" s="24"/>
      <c r="Y15" s="24"/>
      <c r="Z15" s="24"/>
    </row>
    <row r="16" spans="1:26" x14ac:dyDescent="0.2">
      <c r="A16" s="364" t="s">
        <v>335</v>
      </c>
      <c r="B16" s="34" t="str">
        <f>IF('Patient Information'!B128=0,"",IF('Patient Information'!B126=0,"",'Patient Information'!B126))</f>
        <v/>
      </c>
      <c r="C16" s="34"/>
      <c r="D16" s="347"/>
      <c r="E16" s="98" t="str">
        <f>IF('Patient Information'!B128=0,"",IF('Patient Information'!B127=0,0,'Patient Information'!B127))</f>
        <v/>
      </c>
      <c r="F16" s="347"/>
      <c r="G16" s="71" t="str">
        <f>IF('Patient Information'!B128=0,"",'Patient Information'!B128)</f>
        <v/>
      </c>
      <c r="H16" s="347"/>
      <c r="I16" s="98" t="str">
        <f>IF('Patient Information'!B128=0,"",IF('Patient Information'!B129=0,"",'Patient Information'!B129))</f>
        <v/>
      </c>
      <c r="J16" s="347"/>
      <c r="K16" s="92" t="str">
        <f>IF('Patient Information'!B128=0,"",IF('Patient Information'!B126=0,"",CONCATENATE('Patient Information'!D132,'Patient Information'!D134,'Patient Information'!D137,'Patient Information'!D138,'Patient Information'!D142,'Patient Information'!D143)))</f>
        <v/>
      </c>
      <c r="L16" s="347"/>
      <c r="N16" s="468"/>
      <c r="P16" s="356"/>
      <c r="Q16" s="347"/>
      <c r="R16" s="24"/>
      <c r="S16" s="24"/>
      <c r="T16" s="24"/>
      <c r="U16" s="24"/>
      <c r="V16" s="24"/>
      <c r="W16" s="24"/>
      <c r="X16" s="24"/>
      <c r="Y16" s="24"/>
      <c r="Z16" s="24"/>
    </row>
    <row r="17" spans="1:26" x14ac:dyDescent="0.2">
      <c r="A17" s="364" t="s">
        <v>336</v>
      </c>
      <c r="B17" s="34" t="str">
        <f>IF('Patient Information'!B149=0,"",IF('Patient Information'!B147=0,"",'Patient Information'!B147))</f>
        <v/>
      </c>
      <c r="C17" s="34"/>
      <c r="D17" s="347"/>
      <c r="E17" s="98" t="str">
        <f>IF('Patient Information'!B149=0,"",IF('Patient Information'!B148=0,0,'Patient Information'!B148))</f>
        <v/>
      </c>
      <c r="F17" s="347"/>
      <c r="G17" s="71" t="str">
        <f>IF('Patient Information'!B149=0,"",'Patient Information'!B149)</f>
        <v/>
      </c>
      <c r="H17" s="347"/>
      <c r="I17" s="98" t="str">
        <f>IF('Patient Information'!B149=0,"",IF('Patient Information'!B150=0,"",'Patient Information'!B150))</f>
        <v/>
      </c>
      <c r="J17" s="347"/>
      <c r="K17" s="98" t="str">
        <f>IF('Patient Information'!B149=0,"",IF('Patient Information'!B147=0,"",CONCATENATE('Patient Information'!D153,'Patient Information'!D155,'Patient Information'!D158,'Patient Information'!D159,'Patient Information'!D163,'Patient Information'!D164)))</f>
        <v/>
      </c>
      <c r="L17" s="347"/>
      <c r="N17" s="468"/>
      <c r="P17" s="356"/>
      <c r="Q17" s="347"/>
      <c r="R17" s="24"/>
      <c r="S17" s="24"/>
      <c r="T17" s="24"/>
      <c r="U17" s="24"/>
      <c r="V17" s="24"/>
      <c r="W17" s="24"/>
      <c r="X17" s="24"/>
      <c r="Y17" s="24"/>
      <c r="Z17" s="24"/>
    </row>
    <row r="18" spans="1:26" x14ac:dyDescent="0.2">
      <c r="A18" s="364" t="s">
        <v>337</v>
      </c>
      <c r="B18" s="34" t="str">
        <f>IF('Patient Information'!B170=0,"",IF('Patient Information'!B168=0,"",'Patient Information'!B168))</f>
        <v/>
      </c>
      <c r="C18" s="34"/>
      <c r="D18" s="347"/>
      <c r="E18" s="98" t="str">
        <f>IF('Patient Information'!B170=0,"",IF('Patient Information'!B169=0,0,'Patient Information'!B169))</f>
        <v/>
      </c>
      <c r="F18" s="347"/>
      <c r="G18" s="71" t="str">
        <f>IF('Patient Information'!B170=0,"",'Patient Information'!B170)</f>
        <v/>
      </c>
      <c r="H18" s="347"/>
      <c r="I18" s="98" t="str">
        <f>IF('Patient Information'!B170=0,"",IF('Patient Information'!B171=0,"",'Patient Information'!B171))</f>
        <v/>
      </c>
      <c r="J18" s="347"/>
      <c r="K18" s="98" t="str">
        <f>IF('Patient Information'!B170=0,"",IF('Patient Information'!B168=0,"",CONCATENATE('Patient Information'!D174,'Patient Information'!D176,'Patient Information'!D179,'Patient Information'!D180,'Patient Information'!D184,'Patient Information'!D185)))</f>
        <v/>
      </c>
      <c r="L18" s="347"/>
      <c r="N18" s="468"/>
      <c r="P18" s="356"/>
      <c r="Q18" s="347"/>
      <c r="R18" s="24"/>
      <c r="S18" s="24"/>
      <c r="T18" s="24"/>
      <c r="U18" s="24"/>
      <c r="V18" s="24"/>
      <c r="W18" s="24"/>
      <c r="X18" s="24"/>
      <c r="Y18" s="24"/>
      <c r="Z18" s="24"/>
    </row>
    <row r="19" spans="1:26" x14ac:dyDescent="0.2">
      <c r="A19" s="364" t="s">
        <v>338</v>
      </c>
      <c r="B19" s="34" t="str">
        <f>IF('Patient Information'!B191=0,"",IF('Patient Information'!B189=0,"",'Patient Information'!B189))</f>
        <v/>
      </c>
      <c r="C19" s="34"/>
      <c r="D19" s="347"/>
      <c r="E19" s="98" t="str">
        <f>IF('Patient Information'!B191=0,"",IF('Patient Information'!B190=0,0,'Patient Information'!B190))</f>
        <v/>
      </c>
      <c r="F19" s="347"/>
      <c r="G19" s="71" t="str">
        <f>IF('Patient Information'!B191=0,"",'Patient Information'!B191)</f>
        <v/>
      </c>
      <c r="H19" s="347"/>
      <c r="I19" s="98" t="str">
        <f>IF('Patient Information'!B191=0,"",IF('Patient Information'!B192=0,"",'Patient Information'!B192))</f>
        <v/>
      </c>
      <c r="J19" s="347"/>
      <c r="K19" s="98" t="str">
        <f>IF('Patient Information'!B191=0,"",IF('Patient Information'!B189=0,"",CONCATENATE('Patient Information'!D195,'Patient Information'!D197,'Patient Information'!D200,'Patient Information'!D201,'Patient Information'!D205,'Patient Information'!D206)))</f>
        <v/>
      </c>
      <c r="L19" s="347"/>
      <c r="N19" s="468"/>
      <c r="P19" s="356"/>
      <c r="Q19" s="347"/>
      <c r="R19" s="24"/>
      <c r="S19" s="24"/>
      <c r="T19" s="24"/>
      <c r="U19" s="24"/>
      <c r="V19" s="24"/>
      <c r="W19" s="24"/>
      <c r="X19" s="24"/>
      <c r="Y19" s="24"/>
      <c r="Z19" s="24"/>
    </row>
    <row r="20" spans="1:26" x14ac:dyDescent="0.2">
      <c r="A20" s="364" t="s">
        <v>339</v>
      </c>
      <c r="B20" s="34" t="str">
        <f>IF('Patient Information'!B212=0,"",IF('Patient Information'!B210=0,"",'Patient Information'!B210))</f>
        <v/>
      </c>
      <c r="C20" s="34"/>
      <c r="D20" s="347"/>
      <c r="E20" s="98" t="str">
        <f>IF('Patient Information'!B212=0,"",IF('Patient Information'!B211=0,0,'Patient Information'!B211))</f>
        <v/>
      </c>
      <c r="F20" s="347"/>
      <c r="G20" s="71" t="str">
        <f>IF('Patient Information'!B212=0,"",'Patient Information'!B212)</f>
        <v/>
      </c>
      <c r="H20" s="347"/>
      <c r="I20" s="98" t="str">
        <f>IF('Patient Information'!B212=0,"",IF('Patient Information'!B213=0,"",'Patient Information'!B213))</f>
        <v/>
      </c>
      <c r="J20" s="347"/>
      <c r="K20" s="98" t="str">
        <f>IF('Patient Information'!B212=0,"",IF('Patient Information'!B210=0,"",CONCATENATE('Patient Information'!D216,'Patient Information'!D218,'Patient Information'!D221,'Patient Information'!D222,'Patient Information'!D226,'Patient Information'!D227)))</f>
        <v/>
      </c>
      <c r="L20" s="347"/>
      <c r="N20" s="468"/>
      <c r="P20" s="356"/>
      <c r="Q20" s="347"/>
      <c r="R20" s="24"/>
      <c r="S20" s="24"/>
      <c r="T20" s="24"/>
      <c r="U20" s="24"/>
      <c r="V20" s="24"/>
      <c r="W20" s="24"/>
      <c r="X20" s="24"/>
      <c r="Y20" s="24"/>
      <c r="Z20" s="24"/>
    </row>
    <row r="21" spans="1:26" x14ac:dyDescent="0.2">
      <c r="A21" s="364" t="s">
        <v>340</v>
      </c>
      <c r="B21" s="34" t="str">
        <f>IF('Patient Information'!B233=0,"",IF('Patient Information'!B231=0,"",'Patient Information'!B231))</f>
        <v/>
      </c>
      <c r="C21" s="34"/>
      <c r="D21" s="347"/>
      <c r="E21" s="98" t="str">
        <f>IF('Patient Information'!B233=0,"",IF('Patient Information'!B232=0,"",'Patient Information'!B232))</f>
        <v/>
      </c>
      <c r="F21" s="347"/>
      <c r="G21" s="71" t="str">
        <f>IF('Patient Information'!B233=0,"",'Patient Information'!B233)</f>
        <v/>
      </c>
      <c r="H21" s="347"/>
      <c r="I21" s="98" t="str">
        <f>IF('Patient Information'!B233=0,"",IF('Patient Information'!B234=0,"",'Patient Information'!B234))</f>
        <v/>
      </c>
      <c r="J21" s="347"/>
      <c r="K21" s="98" t="str">
        <f>IF('Patient Information'!B233=0,"",IF('Patient Information'!B231=0,"",CONCATENATE('Patient Information'!D237,'Patient Information'!D239,'Patient Information'!D242,'Patient Information'!D243,'Patient Information'!D247,'Patient Information'!D248)))</f>
        <v/>
      </c>
      <c r="L21" s="347"/>
      <c r="N21" s="468"/>
      <c r="P21" s="356"/>
      <c r="Q21" s="347"/>
      <c r="R21" s="24"/>
      <c r="S21" s="24"/>
      <c r="T21" s="24"/>
      <c r="U21" s="24"/>
      <c r="V21" s="24"/>
      <c r="W21" s="24"/>
      <c r="X21" s="24"/>
      <c r="Y21" s="24"/>
      <c r="Z21" s="24"/>
    </row>
    <row r="22" spans="1:26" x14ac:dyDescent="0.2">
      <c r="A22" s="364" t="s">
        <v>341</v>
      </c>
      <c r="B22" s="34" t="str">
        <f>IF('Patient Information'!B254=0,"",IF('Patient Information'!B252=0,"",'Patient Information'!B252))</f>
        <v/>
      </c>
      <c r="C22" s="34"/>
      <c r="D22" s="347"/>
      <c r="E22" s="98" t="str">
        <f>IF('Patient Information'!B254=0,"",IF('Patient Information'!B253=0,"",'Patient Information'!B253))</f>
        <v/>
      </c>
      <c r="F22" s="347"/>
      <c r="G22" s="71" t="str">
        <f>IF('Patient Information'!B254=0,"",'Patient Information'!B254)</f>
        <v/>
      </c>
      <c r="H22" s="347"/>
      <c r="I22" s="98" t="str">
        <f>IF('Patient Information'!B254=0,"",IF('Patient Information'!B255=0,"",'Patient Information'!B255))</f>
        <v/>
      </c>
      <c r="J22" s="347"/>
      <c r="K22" s="98" t="str">
        <f>IF('Patient Information'!B254=0,"",IF('Patient Information'!B252=0,"",CONCATENATE('Patient Information'!D258,'Patient Information'!D260,'Patient Information'!D263,'Patient Information'!D264,'Patient Information'!D268,'Patient Information'!D269)))</f>
        <v/>
      </c>
      <c r="L22" s="347"/>
      <c r="N22" s="468"/>
      <c r="P22" s="356"/>
      <c r="Q22" s="347"/>
      <c r="R22" s="24"/>
      <c r="S22" s="24"/>
      <c r="T22" s="24"/>
      <c r="U22" s="24"/>
      <c r="V22" s="24"/>
      <c r="W22" s="24"/>
      <c r="X22" s="24"/>
      <c r="Y22" s="24"/>
      <c r="Z22" s="24"/>
    </row>
    <row r="23" spans="1:26" x14ac:dyDescent="0.2">
      <c r="A23" s="364" t="s">
        <v>342</v>
      </c>
      <c r="B23" s="34" t="str">
        <f>IF('Patient Information'!B275=0,"",IF('Patient Information'!B273=0,"",'Patient Information'!B273))</f>
        <v/>
      </c>
      <c r="C23" s="34"/>
      <c r="D23" s="347"/>
      <c r="E23" s="98" t="str">
        <f>IF('Patient Information'!B275=0,"",IF('Patient Information'!B274=0,"",'Patient Information'!B274))</f>
        <v/>
      </c>
      <c r="F23" s="347"/>
      <c r="G23" s="71" t="str">
        <f>IF('Patient Information'!B275=0,"",'Patient Information'!B275)</f>
        <v/>
      </c>
      <c r="H23" s="347"/>
      <c r="I23" s="98" t="str">
        <f>IF('Patient Information'!B275=0,"",IF('Patient Information'!B276=0,"",'Patient Information'!B276))</f>
        <v/>
      </c>
      <c r="J23" s="347"/>
      <c r="K23" s="98" t="str">
        <f>IF('Patient Information'!B275=0,"",IF('Patient Information'!B273=0,"",CONCATENATE('Patient Information'!D279,'Patient Information'!D281,'Patient Information'!D284,'Patient Information'!D285,'Patient Information'!D289,'Patient Information'!D290)))</f>
        <v/>
      </c>
      <c r="L23" s="347"/>
      <c r="N23" s="468"/>
      <c r="P23" s="356"/>
      <c r="Q23" s="347"/>
      <c r="R23" s="24"/>
      <c r="S23" s="24"/>
      <c r="T23" s="24"/>
      <c r="U23" s="24"/>
      <c r="V23" s="24"/>
      <c r="W23" s="24"/>
      <c r="X23" s="24"/>
      <c r="Y23" s="24"/>
      <c r="Z23" s="24"/>
    </row>
    <row r="24" spans="1:26" x14ac:dyDescent="0.2">
      <c r="A24" s="364" t="s">
        <v>343</v>
      </c>
      <c r="B24" s="34" t="str">
        <f>IF('Patient Information'!B296=0,"",IF('Patient Information'!B294=0,"",'Patient Information'!B294))</f>
        <v/>
      </c>
      <c r="C24" s="34"/>
      <c r="D24" s="347"/>
      <c r="E24" s="98" t="str">
        <f>IF('Patient Information'!B296=0,"",IF('Patient Information'!B295=0,"",'Patient Information'!B295))</f>
        <v/>
      </c>
      <c r="F24" s="347"/>
      <c r="G24" s="71" t="str">
        <f>IF('Patient Information'!B296=0,"",'Patient Information'!B296)</f>
        <v/>
      </c>
      <c r="H24" s="347"/>
      <c r="I24" s="98" t="str">
        <f>IF('Patient Information'!B296=0,"",IF('Patient Information'!B297=0,"",'Patient Information'!B297))</f>
        <v/>
      </c>
      <c r="J24" s="347"/>
      <c r="K24" s="98" t="str">
        <f>IF('Patient Information'!B296=0,"",IF('Patient Information'!B294=0,"",CONCATENATE('Patient Information'!D300,'Patient Information'!D302,'Patient Information'!D305,'Patient Information'!D306,'Patient Information'!D310,'Patient Information'!D311)))</f>
        <v/>
      </c>
      <c r="L24" s="347"/>
      <c r="N24" s="468"/>
      <c r="P24" s="356"/>
      <c r="Q24" s="347"/>
      <c r="R24" s="24"/>
      <c r="S24" s="24"/>
      <c r="T24" s="24"/>
      <c r="U24" s="24"/>
      <c r="V24" s="24"/>
      <c r="W24" s="24"/>
      <c r="X24" s="24"/>
      <c r="Y24" s="24"/>
      <c r="Z24" s="24"/>
    </row>
    <row r="25" spans="1:26" x14ac:dyDescent="0.2">
      <c r="A25" s="364" t="s">
        <v>344</v>
      </c>
      <c r="B25" s="34" t="str">
        <f>IF('Patient Information'!B317=0,"",IF('Patient Information'!B315=0,"",'Patient Information'!B315))</f>
        <v/>
      </c>
      <c r="C25" s="34"/>
      <c r="D25" s="347"/>
      <c r="E25" s="98" t="str">
        <f>IF('Patient Information'!B317=0,"",IF('Patient Information'!B316=0,"",'Patient Information'!B316))</f>
        <v/>
      </c>
      <c r="F25" s="347"/>
      <c r="G25" s="71" t="str">
        <f>IF('Patient Information'!B317=0,"",'Patient Information'!B317)</f>
        <v/>
      </c>
      <c r="H25" s="347"/>
      <c r="I25" s="98" t="str">
        <f>IF('Patient Information'!B317=0,"",IF('Patient Information'!B318=0,"",'Patient Information'!B318))</f>
        <v/>
      </c>
      <c r="J25" s="347"/>
      <c r="K25" s="98" t="str">
        <f>IF('Patient Information'!B317=0,"",IF('Patient Information'!B315=0,"",CONCATENATE('Patient Information'!D321,'Patient Information'!D323,'Patient Information'!D326,'Patient Information'!D327,'Patient Information'!D331,'Patient Information'!D332)))</f>
        <v/>
      </c>
      <c r="L25" s="347"/>
      <c r="N25" s="468"/>
      <c r="P25" s="356"/>
      <c r="Q25" s="347"/>
      <c r="R25" s="24"/>
      <c r="S25" s="24"/>
      <c r="T25" s="24"/>
      <c r="U25" s="24"/>
      <c r="V25" s="24"/>
      <c r="W25" s="24"/>
      <c r="X25" s="24"/>
      <c r="Y25" s="24"/>
      <c r="Z25" s="24"/>
    </row>
    <row r="26" spans="1:26" ht="9.75" customHeight="1" x14ac:dyDescent="0.2">
      <c r="A26" s="365"/>
      <c r="B26" s="34"/>
      <c r="C26" s="34"/>
      <c r="D26" s="34"/>
      <c r="E26" s="34"/>
      <c r="F26" s="34"/>
      <c r="G26" s="34"/>
      <c r="H26" s="34"/>
      <c r="I26" s="34"/>
      <c r="J26" s="34"/>
      <c r="K26" s="34"/>
      <c r="L26" s="34"/>
      <c r="M26" s="34"/>
      <c r="N26" s="34"/>
      <c r="O26" s="34"/>
      <c r="P26" s="366"/>
      <c r="Q26" s="347"/>
      <c r="R26" s="24"/>
      <c r="S26" s="24"/>
      <c r="T26" s="24"/>
      <c r="U26" s="24"/>
      <c r="V26" s="24"/>
      <c r="W26" s="24"/>
      <c r="X26" s="24"/>
      <c r="Y26" s="24"/>
      <c r="Z26" s="24"/>
    </row>
    <row r="27" spans="1:26" ht="18" customHeight="1" x14ac:dyDescent="0.2">
      <c r="A27" s="367" t="s">
        <v>345</v>
      </c>
      <c r="B27" s="99"/>
      <c r="C27" s="99"/>
      <c r="D27" s="99"/>
      <c r="E27" s="84"/>
      <c r="F27" s="84"/>
      <c r="G27" s="84"/>
      <c r="H27" s="84"/>
      <c r="I27" s="84"/>
      <c r="J27" s="84"/>
      <c r="K27" s="84"/>
      <c r="L27" s="84"/>
      <c r="M27" s="84"/>
      <c r="N27" s="84"/>
      <c r="O27" s="84"/>
      <c r="P27" s="358"/>
      <c r="Q27" s="347"/>
      <c r="R27" s="24"/>
      <c r="S27" s="24"/>
      <c r="T27" s="24"/>
      <c r="U27" s="24"/>
      <c r="V27" s="24"/>
      <c r="W27" s="24"/>
      <c r="X27" s="24"/>
      <c r="Y27" s="24"/>
      <c r="Z27" s="24"/>
    </row>
    <row r="28" spans="1:26" ht="16.5" customHeight="1" x14ac:dyDescent="0.2">
      <c r="A28" s="368"/>
      <c r="B28" s="100"/>
      <c r="C28" s="101" t="s">
        <v>346</v>
      </c>
      <c r="D28" s="100"/>
      <c r="E28" s="102"/>
      <c r="F28" s="103"/>
      <c r="G28" s="100"/>
      <c r="H28" s="100" t="s">
        <v>205</v>
      </c>
      <c r="I28" s="100"/>
      <c r="J28" s="100"/>
      <c r="K28" s="102"/>
      <c r="L28" s="103"/>
      <c r="M28" s="100"/>
      <c r="N28" s="603" t="s">
        <v>347</v>
      </c>
      <c r="O28" s="100"/>
      <c r="P28" s="369"/>
      <c r="Q28" s="347"/>
      <c r="R28" s="24"/>
      <c r="S28" s="24"/>
      <c r="T28" s="24"/>
      <c r="U28" s="24"/>
      <c r="V28" s="24"/>
      <c r="W28" s="24"/>
      <c r="X28" s="24"/>
      <c r="Y28" s="24"/>
      <c r="Z28" s="24"/>
    </row>
    <row r="29" spans="1:26" ht="25.5" customHeight="1" x14ac:dyDescent="0.2">
      <c r="A29" s="354"/>
      <c r="B29" s="370" t="s">
        <v>348</v>
      </c>
      <c r="C29" s="347"/>
      <c r="D29" s="347"/>
      <c r="E29" s="104"/>
      <c r="F29" s="347"/>
      <c r="G29" s="105"/>
      <c r="H29" s="105"/>
      <c r="I29" s="106">
        <f>'Worksheet 1'!B10</f>
        <v>0</v>
      </c>
      <c r="J29" s="105"/>
      <c r="K29" s="371"/>
      <c r="L29" s="107"/>
      <c r="N29" s="108">
        <f>'Worksheet 1'!E10</f>
        <v>0</v>
      </c>
      <c r="O29" s="196"/>
      <c r="P29" s="372"/>
      <c r="Q29" s="347"/>
      <c r="R29" s="24"/>
      <c r="S29" s="24"/>
      <c r="T29" s="24"/>
      <c r="U29" s="24"/>
      <c r="V29" s="24"/>
      <c r="W29" s="24"/>
      <c r="X29" s="24"/>
      <c r="Y29" s="24"/>
      <c r="Z29" s="24"/>
    </row>
    <row r="30" spans="1:26" ht="21.75" customHeight="1" x14ac:dyDescent="0.2">
      <c r="A30" s="354"/>
      <c r="B30" s="370" t="s">
        <v>349</v>
      </c>
      <c r="C30" s="347"/>
      <c r="D30" s="347"/>
      <c r="E30" s="104"/>
      <c r="F30" s="347"/>
      <c r="G30" s="109"/>
      <c r="H30" s="109"/>
      <c r="I30" s="110">
        <f>SUM('Worksheet 1'!B12:B17)+SUM('Worksheet 1'!E20:E24)/12</f>
        <v>0</v>
      </c>
      <c r="J30" s="109"/>
      <c r="K30" s="371"/>
      <c r="L30" s="107"/>
      <c r="N30" s="111">
        <f>'Worksheet 1'!E26</f>
        <v>0</v>
      </c>
      <c r="O30" s="196"/>
      <c r="P30" s="372"/>
      <c r="Q30" s="347"/>
      <c r="R30" s="24"/>
      <c r="S30" s="24"/>
      <c r="T30" s="24"/>
      <c r="U30" s="24"/>
      <c r="V30" s="24"/>
      <c r="W30" s="24"/>
      <c r="X30" s="24"/>
      <c r="Y30" s="24"/>
      <c r="Z30" s="24"/>
    </row>
    <row r="31" spans="1:26" ht="22.5" customHeight="1" x14ac:dyDescent="0.2">
      <c r="A31" s="354"/>
      <c r="B31" s="370" t="s">
        <v>350</v>
      </c>
      <c r="C31" s="347"/>
      <c r="D31" s="347"/>
      <c r="E31" s="104"/>
      <c r="F31" s="347"/>
      <c r="G31" s="109"/>
      <c r="H31" s="109"/>
      <c r="I31" s="110">
        <f>'Worksheet 2'!D41</f>
        <v>0</v>
      </c>
      <c r="J31" s="109"/>
      <c r="K31" s="371"/>
      <c r="L31" s="107"/>
      <c r="N31" s="111">
        <f>'Worksheet 2'!E41</f>
        <v>0</v>
      </c>
      <c r="O31" s="196"/>
      <c r="P31" s="372"/>
      <c r="Q31" s="347"/>
      <c r="R31" s="24"/>
      <c r="S31" s="24"/>
      <c r="T31" s="24"/>
      <c r="U31" s="24"/>
      <c r="V31" s="24"/>
      <c r="W31" s="24"/>
      <c r="X31" s="24"/>
      <c r="Y31" s="24"/>
      <c r="Z31" s="24"/>
    </row>
    <row r="32" spans="1:26" ht="8.25" customHeight="1" x14ac:dyDescent="0.2">
      <c r="A32" s="365"/>
      <c r="B32" s="83"/>
      <c r="C32" s="83"/>
      <c r="D32" s="83"/>
      <c r="E32" s="112"/>
      <c r="F32" s="34"/>
      <c r="G32" s="113"/>
      <c r="H32" s="113"/>
      <c r="I32" s="113"/>
      <c r="J32" s="113"/>
      <c r="K32" s="34"/>
      <c r="L32" s="114"/>
      <c r="M32" s="34"/>
      <c r="N32" s="116"/>
      <c r="O32" s="113"/>
      <c r="P32" s="366"/>
      <c r="Q32" s="347"/>
      <c r="R32" s="24"/>
      <c r="S32" s="24"/>
      <c r="T32" s="24"/>
      <c r="U32" s="24"/>
      <c r="V32" s="24"/>
      <c r="W32" s="24"/>
      <c r="X32" s="24"/>
      <c r="Y32" s="24"/>
      <c r="Z32" s="24"/>
    </row>
    <row r="33" spans="1:26" ht="23.25" customHeight="1" x14ac:dyDescent="0.2">
      <c r="A33" s="354"/>
      <c r="B33" s="373" t="s">
        <v>351</v>
      </c>
      <c r="C33" s="374"/>
      <c r="D33" s="374"/>
      <c r="E33" s="104"/>
      <c r="F33" s="115"/>
      <c r="G33" s="105"/>
      <c r="H33" s="105"/>
      <c r="I33" s="106">
        <f>SUM(I29:I31)</f>
        <v>0</v>
      </c>
      <c r="J33" s="105"/>
      <c r="K33" s="371"/>
      <c r="L33" s="115"/>
      <c r="N33" s="108">
        <f>ROUND(SUM(N29:N31),2)</f>
        <v>0</v>
      </c>
      <c r="O33" s="196"/>
      <c r="P33" s="356"/>
      <c r="Q33" s="347"/>
      <c r="R33" s="24"/>
      <c r="S33" s="24"/>
      <c r="T33" s="24"/>
      <c r="U33" s="24"/>
      <c r="V33" s="24"/>
      <c r="W33" s="24"/>
      <c r="X33" s="24"/>
      <c r="Y33" s="24"/>
      <c r="Z33" s="24"/>
    </row>
    <row r="34" spans="1:26" ht="9.75" customHeight="1" x14ac:dyDescent="0.2">
      <c r="A34" s="365"/>
      <c r="B34" s="116"/>
      <c r="C34" s="116"/>
      <c r="D34" s="34"/>
      <c r="E34" s="112"/>
      <c r="F34" s="114"/>
      <c r="G34" s="34"/>
      <c r="H34" s="90"/>
      <c r="I34" s="34"/>
      <c r="J34" s="34"/>
      <c r="K34" s="34"/>
      <c r="L34" s="114"/>
      <c r="M34" s="34"/>
      <c r="N34" s="34"/>
      <c r="O34" s="34"/>
      <c r="P34" s="366"/>
      <c r="Q34" s="347"/>
      <c r="R34" s="24"/>
      <c r="S34" s="24"/>
      <c r="T34" s="24"/>
      <c r="U34" s="24"/>
      <c r="V34" s="24"/>
      <c r="W34" s="24"/>
      <c r="X34" s="24"/>
      <c r="Y34" s="24"/>
      <c r="Z34" s="24"/>
    </row>
    <row r="35" spans="1:26" ht="23.25" customHeight="1" x14ac:dyDescent="0.2">
      <c r="A35" s="361"/>
      <c r="B35" s="249" t="s">
        <v>352</v>
      </c>
      <c r="C35" s="249"/>
      <c r="D35" s="249"/>
      <c r="E35" s="249"/>
      <c r="F35" s="195"/>
      <c r="G35" s="195"/>
      <c r="H35" s="195"/>
      <c r="I35" s="195"/>
      <c r="J35" s="109"/>
      <c r="K35" s="111">
        <f>ROUND(IF('Worksheet 3'!H29="",0,'Worksheet 3'!H29),2)</f>
        <v>0</v>
      </c>
      <c r="L35" s="109"/>
      <c r="M35" s="195"/>
      <c r="N35" s="195"/>
      <c r="O35" s="195"/>
      <c r="P35" s="362"/>
      <c r="Q35" s="347"/>
      <c r="R35" s="59" t="s">
        <v>353</v>
      </c>
      <c r="S35" s="68">
        <f>CHOOSE(Application!O38,'Background Information'!H7,'Background Information'!H8,'Background Information'!H9,'Background Information'!H10,'Background Information'!H11,'Background Information'!H12,'Background Information'!H13,'Background Information'!H14,'Background Information'!H15,'Background Information'!H16,'Background Information'!H17,'Background Information'!H18,'Background Information'!H19,'Background Information'!H20,'Background Information'!H21)</f>
        <v>37650</v>
      </c>
      <c r="T35" s="65" t="s">
        <v>354</v>
      </c>
      <c r="U35" s="25"/>
      <c r="V35" s="25"/>
      <c r="W35" s="25"/>
      <c r="X35" s="25"/>
      <c r="Y35" s="24"/>
      <c r="Z35" s="24"/>
    </row>
    <row r="36" spans="1:26" ht="24.75" customHeight="1" x14ac:dyDescent="0.2">
      <c r="A36" s="354"/>
      <c r="B36" s="347" t="s">
        <v>355</v>
      </c>
      <c r="C36" s="347"/>
      <c r="D36" s="347"/>
      <c r="E36" s="347"/>
      <c r="F36" s="196"/>
      <c r="G36" s="196"/>
      <c r="H36" s="196"/>
      <c r="I36" s="196"/>
      <c r="J36" s="105"/>
      <c r="K36" s="108">
        <f>IF(N33-K35&lt;0,0,N33-K35)</f>
        <v>0</v>
      </c>
      <c r="L36" s="105"/>
      <c r="M36" s="196"/>
      <c r="N36" s="196"/>
      <c r="O36" s="196"/>
      <c r="P36" s="356"/>
      <c r="Q36" s="348"/>
      <c r="R36" s="59" t="s">
        <v>356</v>
      </c>
      <c r="S36" s="44">
        <f>IF(K36&lt;S35,0,K36-S35)</f>
        <v>0</v>
      </c>
      <c r="T36" s="25" t="s">
        <v>357</v>
      </c>
      <c r="U36" s="25"/>
      <c r="V36" s="25"/>
      <c r="W36" s="25"/>
      <c r="X36" s="25"/>
      <c r="Y36" s="24"/>
      <c r="Z36" s="24"/>
    </row>
    <row r="37" spans="1:26" ht="11.25" customHeight="1" x14ac:dyDescent="0.2">
      <c r="A37" s="365"/>
      <c r="B37" s="34"/>
      <c r="C37" s="34"/>
      <c r="D37" s="34"/>
      <c r="E37" s="34"/>
      <c r="F37" s="34"/>
      <c r="G37" s="34"/>
      <c r="H37" s="34"/>
      <c r="I37" s="34"/>
      <c r="J37" s="90"/>
      <c r="K37" s="90"/>
      <c r="L37" s="34"/>
      <c r="M37" s="34"/>
      <c r="N37" s="34"/>
      <c r="O37" s="34"/>
      <c r="P37" s="366"/>
      <c r="Q37" s="347"/>
      <c r="S37" s="24"/>
      <c r="T37" s="24"/>
      <c r="U37" s="24"/>
      <c r="V37" s="24"/>
      <c r="W37" s="24"/>
      <c r="X37" s="24"/>
      <c r="Y37" s="24"/>
      <c r="Z37" s="24"/>
    </row>
    <row r="38" spans="1:26" ht="28.5" customHeight="1" thickBot="1" x14ac:dyDescent="0.25">
      <c r="A38" s="536"/>
      <c r="E38" s="249"/>
      <c r="F38" s="347"/>
      <c r="G38" s="249"/>
      <c r="H38" s="249"/>
      <c r="I38" s="117" t="s">
        <v>358</v>
      </c>
      <c r="J38" s="118"/>
      <c r="K38" s="119">
        <f>ROUNDUP(Application!K36/CHOOSE(Application!O38,'Background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L38" s="347"/>
      <c r="N38" s="375" t="s">
        <v>359</v>
      </c>
      <c r="O38" s="116">
        <f>COUNTA('Patient Information'!B44,'Patient Information'!B65,'Patient Information'!B86,'Patient Information'!B107,'Patient Information'!B128,'Patient Information'!B149,'Patient Information'!B170,'Patient Information'!B191,'Patient Information'!B212,'Patient Information'!B233,'Patient Information'!B254,'Patient Information'!B275,'Patient Information'!B296,'Patient Information'!B317)+1</f>
        <v>1</v>
      </c>
      <c r="P38" s="362"/>
      <c r="Q38" s="347"/>
      <c r="T38" s="24"/>
      <c r="U38" s="24"/>
      <c r="V38" s="24"/>
      <c r="W38" s="24"/>
      <c r="X38" s="24"/>
      <c r="Y38" s="24"/>
      <c r="Z38" s="24"/>
    </row>
    <row r="39" spans="1:26" ht="32.25" customHeight="1" thickBot="1" x14ac:dyDescent="0.25">
      <c r="A39" s="354"/>
      <c r="B39" s="376" t="s">
        <v>360</v>
      </c>
      <c r="C39" s="198" t="str">
        <f>IF(K38&gt;250,"Denied",IF(COUNTIF(N11:N25,"*CICP*")&gt;0,IF(AND(K38&lt;=40,O4="Yes"),0,IF(AND(K38&lt;=40,ROUNDDOWN(K36*0.1,0)&gt;120),120,ROUNDDOWN(K36*0.1,0))),"N/A"))</f>
        <v>N/A</v>
      </c>
      <c r="D39" s="120"/>
      <c r="E39" s="347"/>
      <c r="F39" s="347"/>
      <c r="G39" s="347"/>
      <c r="H39" s="631" t="s">
        <v>361</v>
      </c>
      <c r="I39" s="199">
        <f>IF(K38&gt;250,"N/A",((K36/12)*0.04))</f>
        <v>0</v>
      </c>
      <c r="J39" s="605"/>
      <c r="K39" s="347"/>
      <c r="L39" s="121"/>
      <c r="M39" s="631" t="s">
        <v>362</v>
      </c>
      <c r="N39" s="199">
        <f>IF(K38&gt;250,"N/A",((K36/12)*0.02))</f>
        <v>0</v>
      </c>
      <c r="P39" s="356"/>
      <c r="Q39" s="349"/>
      <c r="R39" s="24"/>
      <c r="S39" s="65"/>
      <c r="T39" s="65"/>
      <c r="U39" s="65"/>
      <c r="V39" s="122"/>
      <c r="W39" s="24"/>
      <c r="X39" s="24"/>
      <c r="Y39" s="24"/>
      <c r="Z39" s="24"/>
    </row>
    <row r="40" spans="1:26" ht="9.75" customHeight="1" thickBot="1" x14ac:dyDescent="0.25">
      <c r="A40" s="377"/>
      <c r="B40" s="264"/>
      <c r="C40" s="264"/>
      <c r="D40" s="264"/>
      <c r="E40" s="264"/>
      <c r="F40" s="264"/>
      <c r="G40" s="264"/>
      <c r="H40" s="264"/>
      <c r="I40" s="264"/>
      <c r="J40" s="264"/>
      <c r="K40" s="264"/>
      <c r="L40" s="264"/>
      <c r="M40" s="264"/>
      <c r="N40" s="264"/>
      <c r="O40" s="264"/>
      <c r="P40" s="378"/>
      <c r="Q40" s="347"/>
      <c r="R40" s="24"/>
      <c r="S40" s="24"/>
      <c r="T40" s="24"/>
      <c r="U40" s="24"/>
      <c r="V40" s="24"/>
      <c r="W40" s="24"/>
      <c r="X40" s="24"/>
      <c r="Y40" s="24"/>
      <c r="Z40" s="24"/>
    </row>
    <row r="41" spans="1:26" ht="24.75" customHeight="1" x14ac:dyDescent="0.2">
      <c r="A41" s="379"/>
      <c r="B41" s="123"/>
      <c r="C41" s="123"/>
      <c r="D41" s="123"/>
      <c r="E41" s="123"/>
      <c r="F41" s="123"/>
      <c r="G41" s="123"/>
      <c r="H41" s="123"/>
      <c r="I41" s="124" t="s">
        <v>363</v>
      </c>
      <c r="J41" s="123"/>
      <c r="K41" s="123"/>
      <c r="L41" s="123"/>
      <c r="M41" s="123"/>
      <c r="N41" s="123"/>
      <c r="O41" s="123"/>
      <c r="P41" s="380"/>
      <c r="Q41" s="347"/>
      <c r="R41" s="24"/>
      <c r="S41" s="24"/>
      <c r="T41" s="24"/>
      <c r="U41" s="24"/>
      <c r="V41" s="24"/>
      <c r="W41" s="24"/>
      <c r="X41" s="24"/>
      <c r="Y41" s="24"/>
      <c r="Z41" s="24"/>
    </row>
    <row r="42" spans="1:26" ht="15" customHeight="1" x14ac:dyDescent="0.2">
      <c r="A42" s="381"/>
      <c r="B42" s="125"/>
      <c r="C42" s="125"/>
      <c r="D42" s="125"/>
      <c r="E42" s="125"/>
      <c r="F42" s="125"/>
      <c r="G42" s="125"/>
      <c r="H42" s="125"/>
      <c r="I42" s="517" t="s">
        <v>364</v>
      </c>
      <c r="J42" s="125"/>
      <c r="K42" s="125"/>
      <c r="L42" s="125"/>
      <c r="M42" s="125"/>
      <c r="N42" s="125"/>
      <c r="O42" s="125"/>
      <c r="P42" s="382"/>
      <c r="Q42" s="347"/>
      <c r="R42" s="24"/>
      <c r="S42" s="24"/>
      <c r="T42" s="24"/>
      <c r="U42" s="24"/>
      <c r="V42" s="24"/>
      <c r="W42" s="24"/>
      <c r="X42" s="24"/>
      <c r="Y42" s="24"/>
      <c r="Z42" s="24"/>
    </row>
    <row r="43" spans="1:26" ht="15" customHeight="1" x14ac:dyDescent="0.2">
      <c r="A43" s="381"/>
      <c r="B43" s="125"/>
      <c r="C43" s="125"/>
      <c r="D43" s="125"/>
      <c r="E43" s="125"/>
      <c r="F43" s="125"/>
      <c r="G43" s="125"/>
      <c r="H43" s="125"/>
      <c r="I43" s="129" t="s">
        <v>365</v>
      </c>
      <c r="J43" s="125"/>
      <c r="K43" s="125"/>
      <c r="L43" s="125"/>
      <c r="M43" s="125"/>
      <c r="N43" s="125"/>
      <c r="O43" s="125"/>
      <c r="P43" s="382"/>
      <c r="Q43" s="347"/>
      <c r="R43" s="24"/>
      <c r="S43" s="24"/>
      <c r="T43" s="24"/>
      <c r="U43" s="24"/>
      <c r="V43" s="24"/>
      <c r="W43" s="24"/>
      <c r="X43" s="24"/>
      <c r="Y43" s="24"/>
      <c r="Z43" s="24"/>
    </row>
    <row r="44" spans="1:26" ht="22.5" customHeight="1" x14ac:dyDescent="0.2">
      <c r="A44" s="354"/>
      <c r="B44" s="126"/>
      <c r="C44" s="126"/>
      <c r="D44" s="126"/>
      <c r="E44" s="126"/>
      <c r="F44" s="126"/>
      <c r="G44" s="126"/>
      <c r="H44" s="126"/>
      <c r="I44" s="129" t="s">
        <v>366</v>
      </c>
      <c r="J44" s="126"/>
      <c r="K44" s="126"/>
      <c r="L44" s="126"/>
      <c r="M44" s="126"/>
      <c r="N44" s="126"/>
      <c r="O44" s="126"/>
      <c r="P44" s="383"/>
      <c r="Q44" s="347"/>
      <c r="R44" s="24"/>
      <c r="S44" s="24"/>
      <c r="T44" s="24"/>
      <c r="U44" s="24"/>
      <c r="V44" s="24"/>
      <c r="W44" s="24"/>
      <c r="X44" s="24"/>
      <c r="Y44" s="24"/>
      <c r="Z44" s="24"/>
    </row>
    <row r="45" spans="1:26" ht="15" customHeight="1" x14ac:dyDescent="0.2">
      <c r="A45" s="354"/>
      <c r="B45" s="126"/>
      <c r="C45" s="126"/>
      <c r="D45" s="126"/>
      <c r="E45" s="126"/>
      <c r="F45" s="126"/>
      <c r="G45" s="126"/>
      <c r="H45" s="126"/>
      <c r="I45" s="127" t="s">
        <v>367</v>
      </c>
      <c r="J45" s="126"/>
      <c r="K45" s="126"/>
      <c r="L45" s="126"/>
      <c r="M45" s="126"/>
      <c r="N45" s="126"/>
      <c r="O45" s="126"/>
      <c r="P45" s="383"/>
      <c r="Q45" s="347"/>
      <c r="R45" s="24"/>
      <c r="S45" s="24"/>
      <c r="T45" s="24"/>
      <c r="U45" s="24"/>
      <c r="V45" s="24"/>
      <c r="W45" s="24"/>
      <c r="X45" s="24"/>
      <c r="Y45" s="24"/>
      <c r="Z45" s="24"/>
    </row>
    <row r="46" spans="1:26" ht="22.5" customHeight="1" x14ac:dyDescent="0.2">
      <c r="A46" s="354"/>
      <c r="B46" s="128"/>
      <c r="C46" s="128"/>
      <c r="D46" s="128"/>
      <c r="E46" s="128"/>
      <c r="F46" s="128"/>
      <c r="G46" s="128"/>
      <c r="H46" s="128"/>
      <c r="I46" s="384" t="s">
        <v>368</v>
      </c>
      <c r="J46" s="128"/>
      <c r="K46" s="128"/>
      <c r="L46" s="128"/>
      <c r="M46" s="128"/>
      <c r="N46" s="128"/>
      <c r="O46" s="128"/>
      <c r="P46" s="385"/>
      <c r="Q46" s="347"/>
      <c r="R46" s="24"/>
      <c r="S46" s="24"/>
      <c r="T46" s="24"/>
      <c r="U46" s="24"/>
      <c r="V46" s="24"/>
      <c r="W46" s="24"/>
      <c r="X46" s="24"/>
      <c r="Y46" s="24"/>
      <c r="Z46" s="24"/>
    </row>
    <row r="47" spans="1:26" ht="19.5" customHeight="1" x14ac:dyDescent="0.2">
      <c r="A47" s="387"/>
      <c r="B47" s="130"/>
      <c r="C47" s="130"/>
      <c r="D47" s="130"/>
      <c r="E47" s="130"/>
      <c r="F47" s="130"/>
      <c r="G47" s="130"/>
      <c r="H47" s="347"/>
      <c r="I47" s="518" t="s">
        <v>369</v>
      </c>
      <c r="J47" s="130"/>
      <c r="K47" s="130"/>
      <c r="L47" s="130"/>
      <c r="M47" s="130"/>
      <c r="N47" s="130"/>
      <c r="O47" s="130"/>
      <c r="P47" s="386"/>
      <c r="Q47" s="347"/>
      <c r="R47" s="24"/>
      <c r="S47" s="24"/>
      <c r="T47" s="24"/>
      <c r="U47" s="24"/>
      <c r="V47" s="24"/>
      <c r="W47" s="24"/>
      <c r="X47" s="24"/>
      <c r="Y47" s="24"/>
      <c r="Z47" s="24"/>
    </row>
    <row r="48" spans="1:26" ht="19.5" customHeight="1" x14ac:dyDescent="0.2">
      <c r="A48" s="377"/>
      <c r="B48" s="131"/>
      <c r="C48" s="131"/>
      <c r="D48" s="131"/>
      <c r="E48" s="131"/>
      <c r="F48" s="131"/>
      <c r="G48" s="131"/>
      <c r="H48" s="264"/>
      <c r="I48" s="588" t="s">
        <v>370</v>
      </c>
      <c r="J48" s="131"/>
      <c r="K48" s="131"/>
      <c r="L48" s="131"/>
      <c r="M48" s="131"/>
      <c r="N48" s="131"/>
      <c r="O48" s="131"/>
      <c r="P48" s="388"/>
      <c r="Q48" s="347"/>
      <c r="R48" s="24"/>
      <c r="S48" s="24"/>
      <c r="T48" s="24"/>
      <c r="U48" s="24"/>
      <c r="V48" s="24"/>
      <c r="W48" s="24"/>
      <c r="X48" s="24"/>
      <c r="Y48" s="24"/>
      <c r="Z48" s="24"/>
    </row>
    <row r="49" spans="1:26" ht="16.5" customHeight="1" x14ac:dyDescent="0.2">
      <c r="A49" s="389"/>
      <c r="B49" s="132"/>
      <c r="C49" s="132"/>
      <c r="D49" s="132"/>
      <c r="E49" s="132"/>
      <c r="F49" s="132"/>
      <c r="G49" s="132"/>
      <c r="H49" s="132"/>
      <c r="I49" s="516" t="s">
        <v>371</v>
      </c>
      <c r="J49" s="132"/>
      <c r="K49" s="132"/>
      <c r="L49" s="132"/>
      <c r="M49" s="132"/>
      <c r="N49" s="132"/>
      <c r="O49" s="132"/>
      <c r="P49" s="390"/>
      <c r="Q49" s="347"/>
      <c r="R49" s="24"/>
      <c r="S49" s="24"/>
      <c r="T49" s="24"/>
      <c r="U49" s="24"/>
      <c r="V49" s="24"/>
      <c r="W49" s="24"/>
      <c r="X49" s="24"/>
      <c r="Y49" s="24"/>
      <c r="Z49" s="24"/>
    </row>
    <row r="50" spans="1:26" ht="16.5" customHeight="1" x14ac:dyDescent="0.2">
      <c r="A50" s="391"/>
      <c r="B50" s="133"/>
      <c r="C50" s="133"/>
      <c r="D50" s="133"/>
      <c r="E50" s="133"/>
      <c r="F50" s="133"/>
      <c r="G50" s="133"/>
      <c r="H50" s="133"/>
      <c r="I50" s="134" t="s">
        <v>372</v>
      </c>
      <c r="J50" s="133"/>
      <c r="K50" s="133"/>
      <c r="L50" s="133"/>
      <c r="M50" s="133"/>
      <c r="N50" s="133"/>
      <c r="O50" s="133"/>
      <c r="P50" s="392"/>
      <c r="Q50" s="347"/>
      <c r="R50" s="24"/>
      <c r="S50" s="24"/>
      <c r="T50" s="24"/>
      <c r="U50" s="24"/>
      <c r="V50" s="24"/>
      <c r="W50" s="24"/>
      <c r="X50" s="24"/>
      <c r="Y50" s="24"/>
      <c r="Z50" s="24"/>
    </row>
    <row r="51" spans="1:26" ht="39.75" customHeight="1" x14ac:dyDescent="0.2">
      <c r="A51" s="393"/>
      <c r="B51" s="300"/>
      <c r="C51" s="514" t="str">
        <f>IF(AND('Patient Information'!B12&gt;0,'Patient Information'!B13&gt;0),CONCATENATE('Patient Information'!B13," ",'Patient Information'!B12),"")</f>
        <v xml:space="preserve"> </v>
      </c>
      <c r="D51" s="300"/>
      <c r="E51" s="300"/>
      <c r="F51" s="300"/>
      <c r="G51" s="300"/>
      <c r="H51" s="347"/>
      <c r="I51" s="347"/>
      <c r="J51" s="135"/>
      <c r="K51" s="135"/>
      <c r="L51" s="135"/>
      <c r="M51" s="135"/>
      <c r="N51" s="612" t="str">
        <f>IF('Patient Information'!B8="","",'Patient Information'!B8)</f>
        <v/>
      </c>
      <c r="O51" s="611"/>
      <c r="P51" s="394"/>
      <c r="Q51" s="347"/>
      <c r="R51" s="24"/>
      <c r="S51" s="24"/>
      <c r="T51" s="24"/>
      <c r="U51" s="24"/>
      <c r="V51" s="24"/>
      <c r="W51" s="24"/>
      <c r="X51" s="24"/>
      <c r="Y51" s="24"/>
      <c r="Z51" s="24"/>
    </row>
    <row r="52" spans="1:26" ht="15.75" customHeight="1" x14ac:dyDescent="0.2">
      <c r="A52" s="395" t="s">
        <v>373</v>
      </c>
      <c r="B52" s="136"/>
      <c r="C52" s="136"/>
      <c r="D52" s="136"/>
      <c r="E52" s="136"/>
      <c r="F52" s="136"/>
      <c r="G52" s="136"/>
      <c r="H52" s="347"/>
      <c r="I52" s="347"/>
      <c r="J52" s="137" t="s">
        <v>374</v>
      </c>
      <c r="K52" s="347"/>
      <c r="L52" s="138"/>
      <c r="M52" s="138"/>
      <c r="N52" s="138"/>
      <c r="O52" s="138"/>
      <c r="P52" s="356"/>
      <c r="Q52" s="347"/>
      <c r="R52" s="24"/>
      <c r="S52" s="24"/>
      <c r="T52" s="24"/>
      <c r="U52" s="24"/>
      <c r="V52" s="24"/>
      <c r="W52" s="24"/>
      <c r="X52" s="24"/>
      <c r="Y52" s="24"/>
      <c r="Z52" s="24"/>
    </row>
    <row r="53" spans="1:26" ht="15.75" customHeight="1" x14ac:dyDescent="0.2">
      <c r="A53" s="396"/>
      <c r="B53" s="139"/>
      <c r="C53" s="139"/>
      <c r="D53" s="139"/>
      <c r="E53" s="139"/>
      <c r="F53" s="139"/>
      <c r="G53" s="139"/>
      <c r="H53" s="347"/>
      <c r="I53" s="347"/>
      <c r="J53" s="137"/>
      <c r="K53" s="347"/>
      <c r="L53" s="137"/>
      <c r="M53" s="137"/>
      <c r="N53" s="137"/>
      <c r="O53" s="137"/>
      <c r="P53" s="356"/>
      <c r="Q53" s="347"/>
      <c r="R53" s="24"/>
      <c r="S53" s="24"/>
      <c r="T53" s="24"/>
      <c r="U53" s="24"/>
      <c r="V53" s="24"/>
      <c r="W53" s="24"/>
      <c r="X53" s="24"/>
      <c r="Y53" s="24"/>
      <c r="Z53" s="24"/>
    </row>
    <row r="54" spans="1:26" ht="15.75" customHeight="1" x14ac:dyDescent="0.2">
      <c r="A54" s="396"/>
      <c r="B54" s="139"/>
      <c r="C54" s="139" t="s">
        <v>375</v>
      </c>
      <c r="D54" s="139"/>
      <c r="E54" s="139"/>
      <c r="F54" s="139"/>
      <c r="G54" s="139"/>
      <c r="H54" s="469"/>
      <c r="I54" s="469"/>
      <c r="J54" s="137" t="s">
        <v>376</v>
      </c>
      <c r="K54" s="347"/>
      <c r="L54" s="137"/>
      <c r="M54" s="137"/>
      <c r="N54" s="137"/>
      <c r="O54" s="137"/>
      <c r="P54" s="356"/>
      <c r="Q54" s="347"/>
      <c r="R54" s="24"/>
      <c r="S54" s="24"/>
      <c r="T54" s="24"/>
      <c r="U54" s="24"/>
      <c r="V54" s="24"/>
      <c r="W54" s="24"/>
      <c r="X54" s="24"/>
      <c r="Y54" s="24"/>
      <c r="Z54" s="24"/>
    </row>
    <row r="55" spans="1:26" ht="15.75" customHeight="1" x14ac:dyDescent="0.2">
      <c r="A55" s="396"/>
      <c r="B55" s="139"/>
      <c r="C55" s="139"/>
      <c r="D55" s="407"/>
      <c r="E55" s="407"/>
      <c r="F55" s="139"/>
      <c r="G55" s="139"/>
      <c r="H55" s="347"/>
      <c r="I55" s="501"/>
      <c r="J55" s="137"/>
      <c r="K55" s="347"/>
      <c r="L55" s="137"/>
      <c r="M55" s="137"/>
      <c r="N55" s="137"/>
      <c r="O55" s="137"/>
      <c r="P55" s="356"/>
      <c r="Q55" s="347"/>
      <c r="R55" s="24"/>
      <c r="S55" s="24"/>
      <c r="T55" s="24"/>
      <c r="U55" s="24"/>
      <c r="V55" s="24"/>
      <c r="W55" s="24"/>
      <c r="X55" s="24"/>
      <c r="Y55" s="24"/>
      <c r="Z55" s="24"/>
    </row>
    <row r="56" spans="1:26" ht="39.75" customHeight="1" x14ac:dyDescent="0.2">
      <c r="A56" s="396"/>
      <c r="B56" s="139"/>
      <c r="C56" s="140" t="str">
        <f>IF('Patient Information'!B5&gt;0,'Patient Information'!B5,"")</f>
        <v/>
      </c>
      <c r="D56" s="139"/>
      <c r="E56" s="139"/>
      <c r="F56" s="139"/>
      <c r="G56" s="139"/>
      <c r="H56" s="347"/>
      <c r="I56" s="347"/>
      <c r="J56" s="534"/>
      <c r="K56" s="534"/>
      <c r="L56" s="34"/>
      <c r="M56" s="34"/>
      <c r="N56" s="613" t="str">
        <f>IF('Patient Information'!B8="","",'Patient Information'!B8)</f>
        <v/>
      </c>
      <c r="O56" s="611"/>
      <c r="P56" s="356"/>
      <c r="Q56" s="347"/>
      <c r="R56" s="24"/>
      <c r="S56" s="24"/>
      <c r="T56" s="24"/>
      <c r="U56" s="24"/>
      <c r="V56" s="24"/>
      <c r="W56" s="24"/>
      <c r="X56" s="24"/>
      <c r="Y56" s="24"/>
      <c r="Z56" s="24"/>
    </row>
    <row r="57" spans="1:26" ht="15.75" customHeight="1" x14ac:dyDescent="0.2">
      <c r="A57" s="395" t="s">
        <v>377</v>
      </c>
      <c r="B57" s="136"/>
      <c r="C57" s="136"/>
      <c r="D57" s="136"/>
      <c r="E57" s="136"/>
      <c r="F57" s="136"/>
      <c r="G57" s="136"/>
      <c r="H57" s="347"/>
      <c r="I57" s="347"/>
      <c r="J57" s="137" t="s">
        <v>378</v>
      </c>
      <c r="K57" s="347"/>
      <c r="L57" s="138"/>
      <c r="M57" s="138"/>
      <c r="N57" s="138"/>
      <c r="O57" s="138"/>
      <c r="P57" s="397"/>
      <c r="Q57" s="347"/>
      <c r="R57" s="24"/>
      <c r="S57" s="24"/>
      <c r="T57" s="24"/>
      <c r="U57" s="24"/>
      <c r="V57" s="24"/>
      <c r="W57" s="24"/>
      <c r="X57" s="24"/>
      <c r="Y57" s="24"/>
      <c r="Z57" s="24"/>
    </row>
    <row r="58" spans="1:26" ht="39.75" customHeight="1" x14ac:dyDescent="0.2">
      <c r="A58" s="398"/>
      <c r="B58" s="301"/>
      <c r="C58" s="302" t="str">
        <f>IF('Patient Information'!B6&gt;0,'Patient Information'!B6,"")</f>
        <v/>
      </c>
      <c r="D58" s="301"/>
      <c r="E58" s="301"/>
      <c r="F58" s="301"/>
      <c r="G58" s="301"/>
      <c r="H58" s="347"/>
      <c r="I58" s="347"/>
      <c r="J58" s="303"/>
      <c r="K58" s="303"/>
      <c r="L58" s="303"/>
      <c r="M58" s="302"/>
      <c r="N58" s="610" t="str">
        <f>IF('Patient Information'!B7="","",'Patient Information'!B7)</f>
        <v/>
      </c>
      <c r="O58" s="303"/>
      <c r="P58" s="399"/>
      <c r="Q58" s="347"/>
      <c r="R58" s="24"/>
      <c r="S58" s="24"/>
      <c r="T58" s="24"/>
      <c r="U58" s="24"/>
      <c r="V58" s="24"/>
      <c r="W58" s="24"/>
      <c r="X58" s="24"/>
      <c r="Y58" s="24"/>
      <c r="Z58" s="24"/>
    </row>
    <row r="59" spans="1:26" ht="15.75" customHeight="1" x14ac:dyDescent="0.2">
      <c r="A59" s="400" t="s">
        <v>379</v>
      </c>
      <c r="B59" s="136"/>
      <c r="C59" s="136"/>
      <c r="D59" s="136"/>
      <c r="E59" s="136"/>
      <c r="F59" s="136"/>
      <c r="G59" s="139"/>
      <c r="H59" s="347"/>
      <c r="I59" s="347"/>
      <c r="J59" s="141" t="s">
        <v>380</v>
      </c>
      <c r="K59" s="347"/>
      <c r="L59" s="138"/>
      <c r="M59" s="138"/>
      <c r="N59" s="138"/>
      <c r="O59" s="138"/>
      <c r="P59" s="356"/>
      <c r="Q59" s="347"/>
      <c r="R59" s="24"/>
      <c r="S59" s="24"/>
      <c r="T59" s="24"/>
      <c r="U59" s="24"/>
      <c r="V59" s="24"/>
      <c r="W59" s="24"/>
      <c r="X59" s="24"/>
      <c r="Y59" s="24"/>
      <c r="Z59" s="24"/>
    </row>
    <row r="60" spans="1:26" ht="19.5" customHeight="1" x14ac:dyDescent="0.2">
      <c r="A60" s="401"/>
      <c r="B60" s="139"/>
      <c r="C60" s="139"/>
      <c r="D60" s="139"/>
      <c r="E60" s="139"/>
      <c r="F60" s="139"/>
      <c r="G60" s="139"/>
      <c r="H60" s="347"/>
      <c r="I60" s="347"/>
      <c r="J60" s="347"/>
      <c r="K60" s="137"/>
      <c r="L60" s="137"/>
      <c r="M60" s="137"/>
      <c r="N60" s="374"/>
      <c r="O60" s="374"/>
      <c r="P60" s="402"/>
      <c r="Q60" s="347"/>
      <c r="R60" s="24"/>
      <c r="S60" s="24"/>
      <c r="T60" s="24"/>
      <c r="U60" s="24"/>
      <c r="V60" s="24"/>
      <c r="W60" s="24"/>
      <c r="X60" s="24"/>
      <c r="Y60" s="24"/>
      <c r="Z60" s="24"/>
    </row>
    <row r="61" spans="1:26" ht="13.5" customHeight="1" x14ac:dyDescent="0.2">
      <c r="A61" s="403" t="str">
        <f>"Version" &amp;" " &amp;'Background Information'!$B$1</f>
        <v>Version 2.2</v>
      </c>
      <c r="B61" s="142"/>
      <c r="C61" s="142"/>
      <c r="D61" s="142"/>
      <c r="E61" s="142"/>
      <c r="F61" s="142"/>
      <c r="G61" s="142"/>
      <c r="H61" s="142"/>
      <c r="I61" s="142"/>
      <c r="J61" s="142"/>
      <c r="K61" s="142"/>
      <c r="L61" s="142"/>
      <c r="M61" s="142"/>
      <c r="N61" s="272"/>
      <c r="O61" s="272"/>
      <c r="P61" s="404"/>
      <c r="Q61" s="347"/>
      <c r="R61" s="24"/>
      <c r="S61" s="24"/>
      <c r="T61" s="24"/>
      <c r="U61" s="24"/>
      <c r="V61" s="24"/>
      <c r="W61" s="24"/>
      <c r="X61" s="24"/>
      <c r="Y61" s="24"/>
      <c r="Z61" s="24"/>
    </row>
    <row r="62" spans="1:26" ht="15.75" customHeight="1" x14ac:dyDescent="0.2">
      <c r="A62" s="405"/>
      <c r="B62" s="143"/>
      <c r="C62" s="143"/>
      <c r="D62" s="143"/>
      <c r="E62" s="143"/>
      <c r="F62" s="143"/>
      <c r="G62" s="143"/>
      <c r="H62" s="143"/>
      <c r="I62" s="144" t="s">
        <v>381</v>
      </c>
      <c r="J62" s="143"/>
      <c r="K62" s="143"/>
      <c r="L62" s="143"/>
      <c r="M62" s="143"/>
      <c r="N62" s="143"/>
      <c r="O62" s="143"/>
      <c r="P62" s="406"/>
      <c r="Q62" s="347"/>
      <c r="R62" s="24"/>
      <c r="S62" s="24"/>
      <c r="T62" s="24"/>
      <c r="U62" s="24"/>
      <c r="V62" s="24"/>
      <c r="W62" s="24"/>
      <c r="X62" s="24"/>
      <c r="Y62" s="24"/>
      <c r="Z62" s="24"/>
    </row>
    <row r="63" spans="1:26" ht="14.25" customHeight="1" x14ac:dyDescent="0.2">
      <c r="A63" s="502" t="str">
        <f>IF(AND('Patient Information'!B38="",'Patient Information'!B59="",'Patient Information'!B80="",'Patient Information'!B101="",'Patient Information'!B122="",'Patient Information'!B143="",'Patient Information'!B164="",'Patient Information'!B185="",'Patient Information'!B206="",'Patient Information'!B227="",'Patient Information'!B248="",'Patient Information'!B269="",'Patient Information'!B290="",'Patient Information'!B311="",'Patient Information'!B332=""),"",CONCATENATE("Ineligibility Code F Reason: ",IF('Patient Information'!B38="","",CONCATENATE('Patient Information'!B13,": ",'Patient Information'!B38,", ")),IF('Patient Information'!B59="","",CONCATENATE('Patient Information'!B42,": ",'Patient Information'!B59,", ")),IF('Patient Information'!B80="","",CONCATENATE('Patient Information'!B63,": ",'Patient Information'!B80,", ")),IF('Patient Information'!B101="","",CONCATENATE('Patient Information'!B84,": ",'Patient Information'!B101,", ")),IF('Patient Information'!B122="","",CONCATENATE('Patient Information'!B105,": ",'Patient Information'!B122,", ")),IF('Patient Information'!B143="","",CONCATENATE('Patient Information'!B126,": ",'Patient Information'!B143,", ")),IF('Patient Information'!B164="","",CONCATENATE('Patient Information'!B147,": ",'Patient Information'!B164)),IF('Patient Information'!B185="","",CONCATENATE('Patient Information'!B168,": ",'Patient Information'!B185)),IF('Patient Information'!B206="","",CONCATENATE('Patient Information'!B189,": ",'Patient Information'!B206)),IF('Patient Information'!B227="","",CONCATENATE('Patient Information'!B210,": ",'Patient Information'!B227)),IF('Patient Information'!B248="","",CONCATENATE('Patient Information'!B231,": ",'Patient Information'!B248)),IF('Patient Information'!B269="","",CONCATENATE('Patient Information'!B252,": ",'Patient Information'!B269)),IF('Patient Information'!B290="","",CONCATENATE('Patient Information'!B273,": ",'Patient Information'!B290)),IF('Patient Information'!B311="","",CONCATENATE('Patient Information'!B294,": ",'Patient Information'!B311)),IF('Patient Information'!B332="","",CONCATENATE('Patient Information'!B315,": ",'Patient Information'!B332))))</f>
        <v/>
      </c>
      <c r="B63" s="503"/>
      <c r="C63" s="503"/>
      <c r="D63" s="503"/>
      <c r="E63" s="503"/>
      <c r="F63" s="503"/>
      <c r="G63" s="503"/>
      <c r="H63" s="503"/>
      <c r="I63" s="503"/>
      <c r="J63" s="503"/>
      <c r="K63" s="503"/>
      <c r="L63" s="503"/>
      <c r="M63" s="503"/>
      <c r="N63" s="503"/>
      <c r="O63" s="503"/>
      <c r="P63" s="504"/>
      <c r="Q63" s="347"/>
      <c r="R63" s="24"/>
      <c r="S63" s="24"/>
      <c r="T63" s="24"/>
      <c r="U63" s="24"/>
      <c r="V63" s="24"/>
      <c r="W63" s="24"/>
      <c r="X63" s="24"/>
      <c r="Y63" s="24"/>
      <c r="Z63" s="24"/>
    </row>
    <row r="64" spans="1:26" ht="15.75" customHeight="1" x14ac:dyDescent="0.2">
      <c r="A64" s="505"/>
      <c r="B64" s="506"/>
      <c r="C64" s="506"/>
      <c r="D64" s="506"/>
      <c r="E64" s="506"/>
      <c r="F64" s="506"/>
      <c r="G64" s="506"/>
      <c r="H64" s="506"/>
      <c r="I64" s="506"/>
      <c r="J64" s="506"/>
      <c r="K64" s="506"/>
      <c r="L64" s="506"/>
      <c r="M64" s="506"/>
      <c r="N64" s="506"/>
      <c r="O64" s="506"/>
      <c r="P64" s="507"/>
      <c r="Q64" s="347"/>
      <c r="R64" s="24"/>
      <c r="S64" s="24"/>
      <c r="T64" s="24"/>
      <c r="U64" s="24"/>
      <c r="V64" s="24"/>
      <c r="W64" s="24"/>
      <c r="X64" s="24"/>
      <c r="Y64" s="24"/>
      <c r="Z64" s="24"/>
    </row>
    <row r="65" spans="1:26" ht="15.75" customHeight="1" x14ac:dyDescent="0.2">
      <c r="A65" s="505"/>
      <c r="B65" s="506"/>
      <c r="C65" s="506"/>
      <c r="D65" s="506"/>
      <c r="E65" s="506"/>
      <c r="F65" s="506"/>
      <c r="G65" s="506"/>
      <c r="H65" s="506"/>
      <c r="I65" s="506"/>
      <c r="J65" s="506"/>
      <c r="K65" s="506"/>
      <c r="L65" s="506"/>
      <c r="M65" s="506"/>
      <c r="N65" s="506"/>
      <c r="O65" s="506"/>
      <c r="P65" s="507"/>
      <c r="Q65" s="347"/>
      <c r="R65" s="24"/>
      <c r="S65" s="24"/>
      <c r="T65" s="24"/>
      <c r="U65" s="24"/>
      <c r="V65" s="24"/>
      <c r="W65" s="24"/>
      <c r="X65" s="24"/>
      <c r="Y65" s="24"/>
      <c r="Z65" s="24"/>
    </row>
    <row r="66" spans="1:26" ht="15.75" customHeight="1" x14ac:dyDescent="0.2">
      <c r="A66" s="505"/>
      <c r="B66" s="506"/>
      <c r="C66" s="506"/>
      <c r="D66" s="506"/>
      <c r="E66" s="506"/>
      <c r="F66" s="506"/>
      <c r="G66" s="506"/>
      <c r="H66" s="506"/>
      <c r="I66" s="506"/>
      <c r="J66" s="506"/>
      <c r="K66" s="506"/>
      <c r="L66" s="506"/>
      <c r="M66" s="506"/>
      <c r="N66" s="506"/>
      <c r="O66" s="506"/>
      <c r="P66" s="507"/>
      <c r="Q66" s="347"/>
      <c r="R66" s="24"/>
      <c r="S66" s="24"/>
      <c r="T66" s="24"/>
      <c r="U66" s="24"/>
      <c r="V66" s="24"/>
      <c r="W66" s="24"/>
      <c r="X66" s="24"/>
      <c r="Y66" s="24"/>
      <c r="Z66" s="24"/>
    </row>
    <row r="67" spans="1:26" ht="15.75" customHeight="1" x14ac:dyDescent="0.2">
      <c r="A67" s="505"/>
      <c r="B67" s="506"/>
      <c r="C67" s="506"/>
      <c r="D67" s="506"/>
      <c r="E67" s="506"/>
      <c r="F67" s="506"/>
      <c r="G67" s="506"/>
      <c r="H67" s="506"/>
      <c r="I67" s="506"/>
      <c r="J67" s="506"/>
      <c r="K67" s="506"/>
      <c r="L67" s="506"/>
      <c r="M67" s="506"/>
      <c r="N67" s="506"/>
      <c r="O67" s="506"/>
      <c r="P67" s="507"/>
      <c r="Q67" s="347"/>
      <c r="R67" s="24"/>
      <c r="S67" s="24"/>
      <c r="T67" s="24"/>
      <c r="U67" s="24"/>
      <c r="V67" s="24"/>
      <c r="W67" s="24"/>
      <c r="X67" s="24"/>
      <c r="Y67" s="24"/>
      <c r="Z67" s="24"/>
    </row>
    <row r="68" spans="1:26" ht="15.75" customHeight="1" x14ac:dyDescent="0.2">
      <c r="A68" s="505"/>
      <c r="B68" s="506"/>
      <c r="C68" s="506"/>
      <c r="D68" s="506"/>
      <c r="E68" s="506"/>
      <c r="F68" s="506"/>
      <c r="G68" s="506"/>
      <c r="H68" s="506"/>
      <c r="I68" s="506"/>
      <c r="J68" s="506"/>
      <c r="K68" s="506"/>
      <c r="L68" s="506"/>
      <c r="M68" s="506"/>
      <c r="N68" s="506"/>
      <c r="O68" s="506"/>
      <c r="P68" s="507"/>
      <c r="Q68" s="347"/>
      <c r="R68" s="24"/>
      <c r="S68" s="24"/>
      <c r="T68" s="24"/>
      <c r="U68" s="24"/>
      <c r="V68" s="24"/>
      <c r="W68" s="24"/>
      <c r="X68" s="24"/>
      <c r="Y68" s="24"/>
      <c r="Z68" s="24"/>
    </row>
    <row r="69" spans="1:26" ht="15.75" customHeight="1" x14ac:dyDescent="0.2">
      <c r="A69" s="505"/>
      <c r="B69" s="506"/>
      <c r="C69" s="506"/>
      <c r="D69" s="506"/>
      <c r="E69" s="506"/>
      <c r="F69" s="506"/>
      <c r="G69" s="506"/>
      <c r="H69" s="506"/>
      <c r="I69" s="506"/>
      <c r="J69" s="506"/>
      <c r="K69" s="506"/>
      <c r="L69" s="506"/>
      <c r="M69" s="506"/>
      <c r="N69" s="506"/>
      <c r="O69" s="506"/>
      <c r="P69" s="507"/>
      <c r="Q69" s="347"/>
      <c r="R69" s="24"/>
      <c r="S69" s="24"/>
      <c r="T69" s="24"/>
      <c r="U69" s="24"/>
      <c r="V69" s="24"/>
      <c r="W69" s="24"/>
      <c r="X69" s="24"/>
      <c r="Y69" s="24"/>
      <c r="Z69" s="24"/>
    </row>
    <row r="70" spans="1:26" ht="15.75" customHeight="1" x14ac:dyDescent="0.2">
      <c r="A70" s="505"/>
      <c r="B70" s="506"/>
      <c r="C70" s="506"/>
      <c r="D70" s="506"/>
      <c r="E70" s="506"/>
      <c r="F70" s="506"/>
      <c r="G70" s="506"/>
      <c r="H70" s="506"/>
      <c r="I70" s="506"/>
      <c r="J70" s="506"/>
      <c r="K70" s="506"/>
      <c r="L70" s="506"/>
      <c r="M70" s="506"/>
      <c r="N70" s="506"/>
      <c r="O70" s="506"/>
      <c r="P70" s="507"/>
      <c r="Q70" s="347"/>
      <c r="R70" s="24"/>
      <c r="S70" s="24"/>
      <c r="T70" s="24"/>
      <c r="U70" s="24"/>
      <c r="V70" s="24"/>
      <c r="W70" s="24"/>
      <c r="X70" s="24"/>
      <c r="Y70" s="24"/>
      <c r="Z70" s="24"/>
    </row>
    <row r="71" spans="1:26" ht="15.75" customHeight="1" x14ac:dyDescent="0.2">
      <c r="A71" s="505"/>
      <c r="B71" s="506"/>
      <c r="C71" s="506"/>
      <c r="D71" s="506"/>
      <c r="E71" s="506"/>
      <c r="F71" s="506"/>
      <c r="G71" s="506"/>
      <c r="H71" s="506"/>
      <c r="I71" s="506"/>
      <c r="J71" s="506"/>
      <c r="K71" s="506"/>
      <c r="L71" s="506"/>
      <c r="M71" s="506"/>
      <c r="N71" s="506"/>
      <c r="O71" s="506"/>
      <c r="P71" s="507"/>
      <c r="Q71" s="347"/>
      <c r="R71" s="24"/>
      <c r="S71" s="24"/>
      <c r="T71" s="24"/>
      <c r="U71" s="24"/>
      <c r="V71" s="24"/>
      <c r="W71" s="24"/>
      <c r="X71" s="24"/>
      <c r="Y71" s="24"/>
      <c r="Z71" s="24"/>
    </row>
    <row r="72" spans="1:26" ht="15.75" customHeight="1" x14ac:dyDescent="0.2">
      <c r="A72" s="505"/>
      <c r="B72" s="506"/>
      <c r="C72" s="506"/>
      <c r="D72" s="506"/>
      <c r="E72" s="506"/>
      <c r="F72" s="506"/>
      <c r="G72" s="506"/>
      <c r="H72" s="506"/>
      <c r="I72" s="506"/>
      <c r="J72" s="506"/>
      <c r="K72" s="506"/>
      <c r="L72" s="506"/>
      <c r="M72" s="506"/>
      <c r="N72" s="506"/>
      <c r="O72" s="506"/>
      <c r="P72" s="507"/>
      <c r="Q72" s="347"/>
      <c r="R72" s="24"/>
      <c r="S72" s="24"/>
      <c r="T72" s="24"/>
      <c r="U72" s="24"/>
      <c r="V72" s="24"/>
      <c r="W72" s="24"/>
      <c r="X72" s="24"/>
      <c r="Y72" s="24"/>
      <c r="Z72" s="24"/>
    </row>
    <row r="73" spans="1:26" ht="15.75" customHeight="1" x14ac:dyDescent="0.2">
      <c r="A73" s="505"/>
      <c r="B73" s="506"/>
      <c r="C73" s="506"/>
      <c r="D73" s="506"/>
      <c r="E73" s="506"/>
      <c r="F73" s="506"/>
      <c r="G73" s="506"/>
      <c r="H73" s="506"/>
      <c r="I73" s="506"/>
      <c r="J73" s="506"/>
      <c r="K73" s="506"/>
      <c r="L73" s="506"/>
      <c r="M73" s="506"/>
      <c r="N73" s="506"/>
      <c r="O73" s="506"/>
      <c r="P73" s="507"/>
      <c r="Q73" s="347"/>
      <c r="R73" s="24"/>
      <c r="S73" s="24"/>
      <c r="T73" s="24"/>
      <c r="U73" s="24"/>
      <c r="V73" s="24"/>
      <c r="W73" s="24"/>
      <c r="X73" s="24"/>
      <c r="Y73" s="24"/>
      <c r="Z73" s="24"/>
    </row>
    <row r="74" spans="1:26" ht="15.75" customHeight="1" x14ac:dyDescent="0.2">
      <c r="A74" s="505"/>
      <c r="B74" s="506"/>
      <c r="C74" s="506"/>
      <c r="D74" s="506"/>
      <c r="E74" s="506"/>
      <c r="F74" s="506"/>
      <c r="G74" s="506"/>
      <c r="H74" s="506"/>
      <c r="I74" s="506"/>
      <c r="J74" s="506"/>
      <c r="K74" s="506"/>
      <c r="L74" s="506"/>
      <c r="M74" s="506"/>
      <c r="N74" s="506"/>
      <c r="O74" s="506"/>
      <c r="P74" s="507"/>
      <c r="Q74" s="347"/>
      <c r="R74" s="24"/>
      <c r="S74" s="24"/>
      <c r="T74" s="24"/>
      <c r="U74" s="24"/>
      <c r="V74" s="24"/>
      <c r="W74" s="24"/>
      <c r="X74" s="24"/>
      <c r="Y74" s="24"/>
      <c r="Z74" s="24"/>
    </row>
    <row r="75" spans="1:26" ht="15.75" customHeight="1" x14ac:dyDescent="0.2">
      <c r="A75" s="505"/>
      <c r="B75" s="506"/>
      <c r="C75" s="506"/>
      <c r="D75" s="506"/>
      <c r="E75" s="506"/>
      <c r="F75" s="506"/>
      <c r="G75" s="506"/>
      <c r="H75" s="506"/>
      <c r="I75" s="506"/>
      <c r="J75" s="506"/>
      <c r="K75" s="506"/>
      <c r="L75" s="506"/>
      <c r="M75" s="506"/>
      <c r="N75" s="506"/>
      <c r="O75" s="506"/>
      <c r="P75" s="507"/>
      <c r="Q75" s="347"/>
      <c r="R75" s="24"/>
      <c r="S75" s="24"/>
      <c r="T75" s="24"/>
      <c r="U75" s="24"/>
      <c r="V75" s="24"/>
      <c r="W75" s="24"/>
      <c r="X75" s="24"/>
      <c r="Y75" s="24"/>
      <c r="Z75" s="24"/>
    </row>
    <row r="76" spans="1:26" ht="15.75" customHeight="1" x14ac:dyDescent="0.2">
      <c r="A76" s="505"/>
      <c r="B76" s="506"/>
      <c r="C76" s="506"/>
      <c r="D76" s="506"/>
      <c r="E76" s="506"/>
      <c r="F76" s="506"/>
      <c r="G76" s="506"/>
      <c r="H76" s="506"/>
      <c r="I76" s="506"/>
      <c r="J76" s="506"/>
      <c r="K76" s="506"/>
      <c r="L76" s="506"/>
      <c r="M76" s="506"/>
      <c r="N76" s="506"/>
      <c r="O76" s="506"/>
      <c r="P76" s="507"/>
      <c r="Q76" s="347"/>
      <c r="R76" s="24"/>
      <c r="S76" s="24"/>
      <c r="T76" s="24"/>
      <c r="U76" s="24"/>
      <c r="V76" s="24"/>
      <c r="W76" s="24"/>
      <c r="X76" s="24"/>
      <c r="Y76" s="24"/>
      <c r="Z76" s="24"/>
    </row>
    <row r="77" spans="1:26" ht="15.75" customHeight="1" x14ac:dyDescent="0.2">
      <c r="A77" s="505"/>
      <c r="B77" s="506"/>
      <c r="C77" s="506"/>
      <c r="D77" s="506"/>
      <c r="E77" s="506"/>
      <c r="F77" s="506"/>
      <c r="G77" s="506"/>
      <c r="H77" s="506"/>
      <c r="I77" s="506"/>
      <c r="J77" s="506"/>
      <c r="K77" s="506"/>
      <c r="L77" s="506"/>
      <c r="M77" s="506"/>
      <c r="N77" s="506"/>
      <c r="O77" s="506"/>
      <c r="P77" s="507"/>
      <c r="Q77" s="347"/>
      <c r="R77" s="24"/>
      <c r="S77" s="24"/>
      <c r="T77" s="24"/>
      <c r="U77" s="24"/>
      <c r="V77" s="24"/>
      <c r="W77" s="24"/>
      <c r="X77" s="24"/>
      <c r="Y77" s="24"/>
      <c r="Z77" s="24"/>
    </row>
    <row r="78" spans="1:26" ht="15.75" customHeight="1" x14ac:dyDescent="0.2">
      <c r="A78" s="505"/>
      <c r="B78" s="506"/>
      <c r="C78" s="506"/>
      <c r="D78" s="506"/>
      <c r="E78" s="506"/>
      <c r="F78" s="506"/>
      <c r="G78" s="506"/>
      <c r="H78" s="506"/>
      <c r="I78" s="506"/>
      <c r="J78" s="506"/>
      <c r="K78" s="506"/>
      <c r="L78" s="506"/>
      <c r="M78" s="506"/>
      <c r="N78" s="506"/>
      <c r="O78" s="506"/>
      <c r="P78" s="507"/>
      <c r="Q78" s="347"/>
      <c r="R78" s="24"/>
      <c r="S78" s="24"/>
      <c r="T78" s="24"/>
      <c r="U78" s="24"/>
      <c r="V78" s="24"/>
      <c r="W78" s="24"/>
      <c r="X78" s="24"/>
      <c r="Y78" s="24"/>
      <c r="Z78" s="24"/>
    </row>
    <row r="79" spans="1:26" ht="15.75" customHeight="1" thickBot="1" x14ac:dyDescent="0.25">
      <c r="A79" s="508"/>
      <c r="B79" s="509"/>
      <c r="C79" s="509"/>
      <c r="D79" s="509"/>
      <c r="E79" s="509"/>
      <c r="F79" s="509"/>
      <c r="G79" s="509"/>
      <c r="H79" s="509"/>
      <c r="I79" s="509"/>
      <c r="J79" s="509"/>
      <c r="K79" s="509"/>
      <c r="L79" s="509"/>
      <c r="M79" s="509"/>
      <c r="N79" s="509"/>
      <c r="O79" s="509"/>
      <c r="P79" s="510"/>
      <c r="Q79" s="347"/>
      <c r="R79" s="24"/>
      <c r="S79" s="24"/>
      <c r="T79" s="24"/>
      <c r="U79" s="24"/>
      <c r="V79" s="24"/>
      <c r="W79" s="24"/>
      <c r="X79" s="24"/>
      <c r="Y79" s="24"/>
      <c r="Z79" s="24"/>
    </row>
    <row r="80" spans="1:26" ht="15.75" customHeight="1" x14ac:dyDescent="0.2">
      <c r="A80" s="65"/>
      <c r="B80" s="65"/>
      <c r="C80" s="65"/>
      <c r="D80" s="65"/>
      <c r="E80" s="65"/>
      <c r="F80" s="65"/>
      <c r="G80" s="65"/>
      <c r="H80" s="65"/>
      <c r="I80" s="65"/>
      <c r="J80" s="65"/>
      <c r="K80" s="65"/>
      <c r="L80" s="65"/>
      <c r="M80" s="65"/>
      <c r="N80" s="65"/>
      <c r="O80" s="65"/>
      <c r="P80" s="65"/>
      <c r="Q80" s="24"/>
      <c r="R80" s="24"/>
      <c r="S80" s="24"/>
      <c r="T80" s="24"/>
      <c r="U80" s="24"/>
      <c r="V80" s="24"/>
      <c r="W80" s="24"/>
      <c r="X80" s="24"/>
      <c r="Y80" s="24"/>
      <c r="Z80" s="24"/>
    </row>
  </sheetData>
  <sheetProtection algorithmName="SHA-512" hashValue="fQInAEI5M7Wwdm+OMTV0BSKB+thEsOE2mxhyQkK60I33hq1OQTP/bJo1XNnOf0N4esMag+AEOcJgzOt8FkfE0g==" saltValue="j6EflC9zwk0/idrQGuWTsA==" spinCount="100000" sheet="1" selectLockedCells="1"/>
  <printOptions horizontalCentered="1"/>
  <pageMargins left="0.3" right="0.3" top="0.3" bottom="0.3" header="0" footer="0"/>
  <pageSetup scale="79" fitToHeight="0" orientation="landscape" r:id="rId1"/>
  <rowBreaks count="1" manualBreakCount="1">
    <brk id="40" max="15" man="1"/>
  </rowBreaks>
  <ignoredErrors>
    <ignoredError sqref="A11:A21 A22:A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ltText="Checkbox for patients who are informed of their application outcome by means other than in person">
                <anchor>
                  <from>
                    <xdr:col>1</xdr:col>
                    <xdr:colOff>1057275</xdr:colOff>
                    <xdr:row>52</xdr:row>
                    <xdr:rowOff>190500</xdr:rowOff>
                  </from>
                  <to>
                    <xdr:col>2</xdr:col>
                    <xdr:colOff>114300</xdr:colOff>
                    <xdr:row>54</xdr:row>
                    <xdr:rowOff>9525</xdr:rowOff>
                  </to>
                </anchor>
              </controlPr>
            </control>
          </mc:Choice>
        </mc:AlternateContent>
        <mc:AlternateContent xmlns:mc="http://schemas.openxmlformats.org/markup-compatibility/2006">
          <mc:Choice Requires="x14">
            <control shapeId="15364" r:id="rId5" name="Check Box 4">
              <controlPr defaultSize="0" autoFill="0" autoLine="0" autoPict="0" altText="Checkbox for patients contacted by phone in regards to the outcome of their application">
                <anchor>
                  <from>
                    <xdr:col>4</xdr:col>
                    <xdr:colOff>419100</xdr:colOff>
                    <xdr:row>53</xdr:row>
                    <xdr:rowOff>9525</xdr:rowOff>
                  </from>
                  <to>
                    <xdr:col>4</xdr:col>
                    <xdr:colOff>723900</xdr:colOff>
                    <xdr:row>54</xdr:row>
                    <xdr:rowOff>19050</xdr:rowOff>
                  </to>
                </anchor>
              </controlPr>
            </control>
          </mc:Choice>
        </mc:AlternateContent>
        <mc:AlternateContent xmlns:mc="http://schemas.openxmlformats.org/markup-compatibility/2006">
          <mc:Choice Requires="x14">
            <control shapeId="15365" r:id="rId6" name="Check Box 5">
              <controlPr defaultSize="0" autoFill="0" autoLine="0" autoPict="0" altText="Checkbox for patients contacted by email in regards to the outcome of their application">
                <anchor>
                  <from>
                    <xdr:col>4</xdr:col>
                    <xdr:colOff>1133475</xdr:colOff>
                    <xdr:row>53</xdr:row>
                    <xdr:rowOff>9525</xdr:rowOff>
                  </from>
                  <to>
                    <xdr:col>5</xdr:col>
                    <xdr:colOff>295275</xdr:colOff>
                    <xdr:row>54</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ltText="Checkbox for patients contacted by a way other than in person, by phone or by email in regards to the outcome of their application">
                <anchor>
                  <from>
                    <xdr:col>6</xdr:col>
                    <xdr:colOff>247650</xdr:colOff>
                    <xdr:row>53</xdr:row>
                    <xdr:rowOff>19050</xdr:rowOff>
                  </from>
                  <to>
                    <xdr:col>6</xdr:col>
                    <xdr:colOff>533400</xdr:colOff>
                    <xdr:row>54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0CD42CB-47BF-4336-A7EB-7114ACC6637D}">
          <x14:formula1>
            <xm:f>'Background Information'!$F$46:$F$48</xm:f>
          </x14:formula1>
          <xm:sqref>N11:N25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F34"/>
  <sheetViews>
    <sheetView showGridLines="0" zoomScaleNormal="100" workbookViewId="0">
      <selection activeCell="D11" sqref="D11:E11"/>
    </sheetView>
  </sheetViews>
  <sheetFormatPr defaultColWidth="12.625" defaultRowHeight="15" customHeight="1" x14ac:dyDescent="0.2"/>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 customWidth="1"/>
    <col min="12" max="12" width="4.25" customWidth="1"/>
    <col min="13" max="13" width="11.375" customWidth="1"/>
    <col min="14" max="14" width="0.75" customWidth="1"/>
    <col min="15" max="15" width="5.75" customWidth="1"/>
    <col min="16" max="16" width="8" customWidth="1"/>
    <col min="17" max="17" width="10" customWidth="1"/>
    <col min="18" max="18" width="4.25" customWidth="1"/>
    <col min="19" max="19" width="11.375" customWidth="1"/>
    <col min="20" max="22" width="8" customWidth="1"/>
    <col min="23" max="23" width="10.625" bestFit="1" customWidth="1"/>
    <col min="24" max="32" width="8" customWidth="1"/>
  </cols>
  <sheetData>
    <row r="1" spans="1:32" ht="14.25" customHeight="1" x14ac:dyDescent="0.2">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14.25" customHeight="1" x14ac:dyDescent="0.2">
      <c r="A2" s="145"/>
      <c r="B2" s="145" t="s">
        <v>382</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4.25" customHeight="1" x14ac:dyDescent="0.2">
      <c r="A3" s="145"/>
      <c r="B3" s="456"/>
      <c r="C3" s="408"/>
      <c r="D3" s="408"/>
      <c r="E3" s="408"/>
      <c r="F3" s="408"/>
      <c r="G3" s="408"/>
      <c r="H3" s="408"/>
      <c r="I3" s="408"/>
      <c r="J3" s="408"/>
      <c r="K3" s="408"/>
      <c r="L3" s="408"/>
      <c r="M3" s="145"/>
      <c r="N3" s="408"/>
      <c r="O3" s="408"/>
      <c r="P3" s="408"/>
      <c r="Q3" s="408"/>
      <c r="R3" s="408"/>
      <c r="S3" s="145"/>
      <c r="T3" s="145"/>
      <c r="U3" s="145"/>
      <c r="V3" s="145"/>
      <c r="W3" s="145"/>
      <c r="X3" s="145"/>
      <c r="Y3" s="145"/>
      <c r="Z3" s="145"/>
      <c r="AA3" s="145"/>
      <c r="AB3" s="145"/>
      <c r="AC3" s="145"/>
      <c r="AD3" s="145"/>
      <c r="AE3" s="145"/>
      <c r="AF3" s="145"/>
    </row>
    <row r="4" spans="1:32" ht="14.25" customHeight="1" thickBot="1" x14ac:dyDescent="0.25">
      <c r="A4" s="145"/>
      <c r="B4" s="145"/>
      <c r="C4" s="145"/>
      <c r="D4" s="145"/>
      <c r="E4" s="145"/>
      <c r="F4" s="145"/>
      <c r="G4" s="145"/>
      <c r="H4" s="145"/>
      <c r="I4" s="145"/>
      <c r="J4" s="145"/>
      <c r="K4" s="145"/>
      <c r="L4" s="145"/>
      <c r="M4" s="145"/>
      <c r="N4" s="145"/>
      <c r="O4" s="145"/>
      <c r="P4" s="145"/>
      <c r="Q4" s="145"/>
      <c r="R4" s="145"/>
      <c r="S4" s="145"/>
      <c r="T4" s="145"/>
      <c r="U4" s="145"/>
      <c r="V4" s="59" t="s">
        <v>383</v>
      </c>
      <c r="W4" s="461"/>
      <c r="X4" s="145"/>
      <c r="Y4" s="145"/>
      <c r="Z4" s="145"/>
      <c r="AA4" s="145"/>
      <c r="AB4" s="145"/>
      <c r="AC4" s="145"/>
      <c r="AD4" s="145"/>
      <c r="AE4" s="145"/>
      <c r="AF4" s="145"/>
    </row>
    <row r="5" spans="1:32" ht="22.5" customHeight="1" x14ac:dyDescent="0.2">
      <c r="A5" s="145"/>
      <c r="B5" s="304"/>
      <c r="C5" s="305"/>
      <c r="D5" s="305"/>
      <c r="E5" s="306" t="str">
        <f>IF('Patient Information'!B6="","",'Patient Information'!B6)</f>
        <v/>
      </c>
      <c r="F5" s="305"/>
      <c r="G5" s="307"/>
      <c r="H5" s="145"/>
      <c r="I5" s="440" t="s">
        <v>384</v>
      </c>
      <c r="J5" s="441" t="str">
        <f>IF(COUNTBLANK(Application!K12)=0,'Patient Information'!B42,IF(COUNTBLANK(Application!K13)=0,'Patient Information'!B63,IF(COUNTBLANK(Application!K14)=0,'Patient Information'!B84,IF(COUNTBLANK(Application!K15)=0,'Patient Information'!B105,IF(COUNTBLANK(Application!K16)=0,'Patient Information'!B126,IF(COUNTBLANK(Application!K17)=0,'Patient Information'!B147,IF(COUNTBLANK(Application!K18)=0,'Patient Information'!B168,IF(COUNTBLANK(Application!K19)=0,'Patient Information'!B189,IF(COUNTBLANK(Application!K20)=0,'Patient Information'!B210,IF(COUNTBLANK(Application!K21)=0,'Patient Information'!B231,IF(COUNTBLANK(Application!K22)=0,'Patient Information'!B252,IF(COUNTBLANK(Application!K23)=0,'Patient Information'!B273,IF(COUNTBLANK(Application!K24)=0,'Patient Information'!B294,IF(COUNTBLANK(Application!K25)=0,'Patient Information'!B315,""))))))))))))))</f>
        <v/>
      </c>
      <c r="K5" s="441"/>
      <c r="L5" s="442" t="s">
        <v>385</v>
      </c>
      <c r="M5" s="443" t="str">
        <f>IF(COUNTBLANK(Application!K12)=0,"XXX-XX-"&amp;RIGHT('Patient Information'!#REF!,4),IF(COUNTBLANK(Application!K13)=0,"XXX-XX-"&amp;RIGHT('Patient Information'!#REF!,4),IF(COUNTBLANK(Application!K14)=0,"XXX-XX-"&amp;RIGHT('Patient Information'!#REF!,4),IF(COUNTBLANK(Application!K15)=0,"XXX-XX-"&amp;RIGHT('Patient Information'!#REF!,4),IF(COUNTBLANK(Application!K16)=0,"XXX-XX-"&amp;RIGHT('Patient Information'!#REF!,4),IF(COUNTBLANK(Application!K17)=0,"XXX-XX-"&amp;RIGHT('Patient Information'!#REF!,4),IF(COUNTBLANK(Application!K18)=0,"XXX-XX-"&amp;RIGHT('Patient Information'!#REF!,4),IF(COUNTBLANK(Application!K19)=0,"XXX-XX-"&amp;RIGHT('Patient Information'!#REF!,4),IF(COUNTBLANK(Application!K20)=0,"XXX-XX-"&amp;RIGHT('Patient Information'!#REF!,4),IF(COUNTBLANK(Application!K21)=0,"XXX-XX-"&amp;RIGHT('Patient Information'!#REF!,4),IF(COUNTBLANK(Application!K22)=0,"XXX-XX-"&amp;RIGHT('Patient Information'!#REF!,4),IF(COUNTBLANK(Application!K23)=0,"XXX-XX-"&amp;RIGHT('Patient Information'!#REF!,4),IF(COUNTBLANK(Application!K24)=0,"XXX-XX-"&amp;RIGHT('Patient Information'!#REF!,4),IF(COUNTBLANK(Application!K25)=0,"XXX-XX-"&amp;RIGHT('Patient Information'!#REF!,4),""))))))))))))))</f>
        <v/>
      </c>
      <c r="N5" s="145"/>
      <c r="O5" s="440" t="s">
        <v>384</v>
      </c>
      <c r="P5" s="441" t="str">
        <f>IF(COUNTBLANK(Application!K12:K21)=0,'Patient Information'!B231,IF(COUNTBLANK(Application!K12:K22)=1,'Patient Information'!B252,IF(COUNTBLANK(Application!K12:K23)=2,'Patient Information'!B273,IF(COUNTBLANK(Application!K12:K24)=3,'Patient Information'!B294,IF(COUNTBLANK(Application!K12:K25)=4,'Patient Information'!B315,"")))))</f>
        <v/>
      </c>
      <c r="Q5" s="441"/>
      <c r="R5" s="442" t="s">
        <v>385</v>
      </c>
      <c r="S5" s="443"/>
      <c r="T5" s="145"/>
      <c r="U5" s="145"/>
      <c r="V5" s="145"/>
      <c r="W5" s="145"/>
      <c r="X5" s="145"/>
      <c r="Y5" s="145"/>
      <c r="Z5" s="145"/>
      <c r="AA5" s="145"/>
      <c r="AB5" s="145"/>
      <c r="AC5" s="145"/>
      <c r="AD5" s="145"/>
      <c r="AE5" s="145"/>
      <c r="AF5" s="145"/>
    </row>
    <row r="6" spans="1:32" ht="14.25" customHeight="1" x14ac:dyDescent="0.2">
      <c r="A6" s="145"/>
      <c r="B6" s="311" t="s">
        <v>386</v>
      </c>
      <c r="C6" s="145"/>
      <c r="D6" s="145"/>
      <c r="E6" s="145"/>
      <c r="F6" s="145"/>
      <c r="G6" s="312"/>
      <c r="H6" s="145"/>
      <c r="I6" s="444" t="s">
        <v>384</v>
      </c>
      <c r="J6" s="146" t="str">
        <f>IF(COUNTBLANK(Application!K12:K13)=0,'Patient Information'!B63,IF(COUNTBLANK(Application!K12:K14)=1,'Patient Information'!B84,IF(COUNTBLANK(Application!K12:K15)=2,'Patient Information'!B105,IF(COUNTBLANK(Application!K12:K16)=3,'Patient Information'!B126,IF(COUNTBLANK(Application!K12:K17)=4,'Patient Information'!B147,IF(COUNTBLANK(Application!K12:K18)=5,'Patient Information'!B168,IF(COUNTBLANK(Application!K12:K19)=6,'Patient Information'!B189,IF(COUNTBLANK(Application!K12:K20)=7,'Patient Information'!B210,IF(COUNTBLANK(Application!K12:K21)=8,'Patient Information'!B231,IF(COUNTBLANK(Application!K12:K22)=9,'Patient Information'!B252,IF(COUNTBLANK(Application!K12:K23)=10,'Patient Information'!B273,IF(COUNTBLANK(Application!K12:K24)=11,'Patient Information'!B294,IF(COUNTBLANK(Application!K12:K25)=12,'Patient Information'!B315,"")))))))))))))</f>
        <v/>
      </c>
      <c r="K6" s="146"/>
      <c r="L6" s="408" t="s">
        <v>385</v>
      </c>
      <c r="M6" s="445" t="str">
        <f>IF(COUNTBLANK(Application!K12:K13)=0,"XXX-XX-"&amp;RIGHT('Patient Information'!#REF!,4),IF(COUNTBLANK(Application!K12:K14)=1,"XXX-XX-"&amp;RIGHT('Patient Information'!#REF!,4),IF(COUNTBLANK(Application!K12:K15)=2,"XXX-XX-"&amp;RIGHT('Patient Information'!#REF!,4),IF(COUNTBLANK(Application!K12:K16)=3,"XXX-XX-"&amp;RIGHT('Patient Information'!#REF!,4),IF(COUNTBLANK(Application!K12:K17)=4,"XXX-XX-"&amp;RIGHT('Patient Information'!#REF!,4),IF(COUNTBLANK(Application!K12:K18)=5,"XXX-XX-"&amp;RIGHT('Patient Information'!#REF!,4),IF(COUNTBLANK(Application!K12:K19)=6,"XXX-XX-"&amp;RIGHT('Patient Information'!#REF!,4),IF(COUNTBLANK(Application!K12:K20)=7,"XXX-XX-"&amp;RIGHT('Patient Information'!#REF!,4),""))))))))</f>
        <v/>
      </c>
      <c r="N6" s="145"/>
      <c r="O6" s="444" t="s">
        <v>384</v>
      </c>
      <c r="P6" s="146" t="str">
        <f>IF(COUNTBLANK(Application!K12:K22)=0,'Patient Information'!B252,IF(COUNTBLANK(Application!K12:K23)=1,'Patient Information'!B273,IF(COUNTBLANK(Application!K12:K24)=2,'Patient Information'!B294,IF(COUNTBLANK(Application!K12:K25)=3,'Patient Information'!B315,""))))</f>
        <v/>
      </c>
      <c r="Q6" s="146"/>
      <c r="R6" s="408" t="s">
        <v>385</v>
      </c>
      <c r="S6" s="445"/>
      <c r="T6" s="145"/>
      <c r="U6" s="145"/>
      <c r="V6" s="145"/>
      <c r="W6" s="145"/>
      <c r="X6" s="145"/>
      <c r="Y6" s="145"/>
      <c r="Z6" s="145"/>
      <c r="AA6" s="145"/>
      <c r="AB6" s="145"/>
      <c r="AC6" s="145"/>
      <c r="AD6" s="145"/>
      <c r="AE6" s="145"/>
      <c r="AF6" s="145"/>
    </row>
    <row r="7" spans="1:32" ht="14.25" customHeight="1" x14ac:dyDescent="0.2">
      <c r="A7" s="145"/>
      <c r="B7" s="313"/>
      <c r="C7" s="145"/>
      <c r="D7" s="145"/>
      <c r="E7" s="145"/>
      <c r="F7" s="145"/>
      <c r="G7" s="312"/>
      <c r="H7" s="145"/>
      <c r="I7" s="444" t="s">
        <v>384</v>
      </c>
      <c r="J7" s="146" t="str">
        <f>IF(COUNTBLANK(Application!K12:K14)=0,'Patient Information'!B84,IF(COUNTBLANK(Application!K12:K15)=1,'Patient Information'!B105,IF(COUNTBLANK(Application!K12:K16)=2,'Patient Information'!B126,IF(COUNTBLANK(Application!K12:K17)=3,'Patient Information'!B147,IF(COUNTBLANK(Application!K12:K18)=4,'Patient Information'!B168,IF(COUNTBLANK(Application!K12:K19)=5,'Patient Information'!B189,IF(COUNTBLANK(Application!K12:K20)=6,'Patient Information'!B210,IF(COUNTBLANK(Application!K12:K21)=7,'Patient Information'!B231,IF(COUNTBLANK(Application!K12:K22)=8,'Patient Information'!B252,IF(COUNTBLANK(Application!K12:K23)=9,'Patient Information'!B273,IF(COUNTBLANK(Application!K12:K24)=10,'Patient Information'!B294,IF(COUNTBLANK(Application!K12:K25)=11,'Patient Information'!B315,""))))))))))))</f>
        <v/>
      </c>
      <c r="K7" s="146"/>
      <c r="L7" s="408" t="s">
        <v>385</v>
      </c>
      <c r="M7" s="445" t="str">
        <f>IF(COUNTBLANK(Application!K12:K14)=0,"XXX-XX-"&amp;RIGHT('Patient Information'!#REF!,4),IF(COUNTBLANK(Application!K12:K15)=1,"XXX-XX-"&amp;RIGHT('Patient Information'!#REF!,4),IF(COUNTBLANK(Application!K12:K16)=2,"XXX-XX-"&amp;RIGHT('Patient Information'!#REF!,4),IF(COUNTBLANK(Application!K12:K17)=3,"XXX-XX-"&amp;RIGHT('Patient Information'!#REF!,4),IF(COUNTBLANK(Application!K12:K18)=4,"XXX-XX-"&amp;RIGHT('Patient Information'!#REF!,4),IF(COUNTBLANK(Application!K12:K19)=5,"XXX-XX-"&amp;RIGHT('Patient Information'!#REF!,4),IF(COUNTBLANK(Application!K12:K20)=6,"XXX-XX-"&amp;RIGHT('Patient Information'!#REF!,4),"")))))))</f>
        <v/>
      </c>
      <c r="N7" s="145"/>
      <c r="O7" s="444" t="s">
        <v>384</v>
      </c>
      <c r="P7" s="146" t="str">
        <f>IF(COUNTBLANK(Application!K12:K23)=0,'Patient Information'!B273,IF(COUNTBLANK(Application!K12:K24)=1,'Patient Information'!B294,IF(COUNTBLANK(Application!K12:K25)=2,'Patient Information'!B315,"")))</f>
        <v/>
      </c>
      <c r="Q7" s="146"/>
      <c r="R7" s="408" t="s">
        <v>385</v>
      </c>
      <c r="S7" s="445"/>
      <c r="T7" s="145"/>
      <c r="U7" s="145"/>
      <c r="V7" s="145"/>
      <c r="W7" s="145"/>
      <c r="X7" s="145"/>
      <c r="Y7" s="145"/>
      <c r="Z7" s="145"/>
      <c r="AA7" s="145"/>
      <c r="AB7" s="145"/>
      <c r="AC7" s="145"/>
      <c r="AD7" s="145"/>
      <c r="AE7" s="145"/>
      <c r="AF7" s="145"/>
    </row>
    <row r="8" spans="1:32" ht="14.25" customHeight="1" x14ac:dyDescent="0.2">
      <c r="A8" s="145"/>
      <c r="B8" s="314" t="s">
        <v>384</v>
      </c>
      <c r="C8" s="146" t="str">
        <f>CONCATENATE('Patient Information'!B13," ",'Patient Information'!B12)</f>
        <v xml:space="preserve"> </v>
      </c>
      <c r="D8" s="146"/>
      <c r="E8" s="146"/>
      <c r="F8" s="146"/>
      <c r="G8" s="315"/>
      <c r="H8" s="145"/>
      <c r="I8" s="444" t="s">
        <v>384</v>
      </c>
      <c r="J8" s="146" t="str">
        <f>IF(COUNTBLANK(Application!K12:K15)=0,'Patient Information'!B105,IF(COUNTBLANK(Application!K12:K16)=1,'Patient Information'!B126,IF(COUNTBLANK(Application!K12:K17)=2,'Patient Information'!B147,IF(COUNTBLANK(Application!K12:K18)=3,'Patient Information'!B168,IF(COUNTBLANK(Application!K12:K19)=4,'Patient Information'!B189,IF(COUNTBLANK(Application!K12:K20)=5,'Patient Information'!B210,IF(COUNTBLANK(Application!K12:K21)=6,'Patient Information'!B231,IF(COUNTBLANK(Application!K12:K22)=7,'Patient Information'!B252,IF(COUNTBLANK(Application!K12:K23)=8,'Patient Information'!B273,IF(COUNTBLANK(Application!K12:K24)=9,'Patient Information'!B294,IF(COUNTBLANK(Application!K12:K25)=10,'Patient Information'!B315,"")))))))))))</f>
        <v/>
      </c>
      <c r="K8" s="146"/>
      <c r="L8" s="408" t="s">
        <v>385</v>
      </c>
      <c r="M8" s="445" t="str">
        <f>IF(COUNTBLANK(Application!K12:K15)=0,"XXX-XX-"&amp;RIGHT('Patient Information'!#REF!,4),IF(COUNTBLANK(Application!K12:K16)=1,"XXX-XX-"&amp;RIGHT('Patient Information'!#REF!,4),IF(COUNTBLANK(Application!K12:K17)=2,"XXX-XX-"&amp;RIGHT('Patient Information'!#REF!,4),IF(COUNTBLANK(Application!K12:K18)=3,"XXX-XX-"&amp;RIGHT('Patient Information'!#REF!,4),IF(COUNTBLANK(Application!K12:K19)=4,"XXX-XX-"&amp;RIGHT('Patient Information'!#REF!,4),IF(COUNTBLANK(Application!K12:K20)=5,"XXX-XX-"&amp;RIGHT('Patient Information'!#REF!,4),""))))))</f>
        <v/>
      </c>
      <c r="N8" s="145"/>
      <c r="O8" s="444" t="s">
        <v>384</v>
      </c>
      <c r="P8" s="146" t="str">
        <f>IF(COUNTBLANK(Application!K12:K24)=0,'Patient Information'!B294,IF(COUNTBLANK(Application!K12:K25)=1,'Patient Information'!B315,""))</f>
        <v/>
      </c>
      <c r="Q8" s="146"/>
      <c r="R8" s="408" t="s">
        <v>385</v>
      </c>
      <c r="S8" s="445"/>
      <c r="T8" s="145"/>
      <c r="U8" s="145"/>
      <c r="V8" s="145"/>
      <c r="W8" s="145"/>
      <c r="X8" s="145"/>
      <c r="Y8" s="145"/>
      <c r="Z8" s="145"/>
      <c r="AA8" s="145"/>
      <c r="AB8" s="145"/>
      <c r="AC8" s="145"/>
      <c r="AD8" s="145"/>
      <c r="AE8" s="145"/>
      <c r="AF8" s="145"/>
    </row>
    <row r="9" spans="1:32" ht="15" customHeight="1" x14ac:dyDescent="0.2">
      <c r="A9" s="145"/>
      <c r="B9" s="314" t="s">
        <v>387</v>
      </c>
      <c r="C9" s="147">
        <f>IF(AND(Application!K38&lt;=40,Application!O4="Yes"),CONCATENATE(ROUND(Application!K38,0)," H"),Application!K38)</f>
        <v>0</v>
      </c>
      <c r="D9" s="147"/>
      <c r="E9" s="145"/>
      <c r="F9" s="148" t="s">
        <v>388</v>
      </c>
      <c r="G9" s="149" t="str">
        <f>Application!C39</f>
        <v>N/A</v>
      </c>
      <c r="H9" s="145"/>
      <c r="I9" s="444" t="s">
        <v>384</v>
      </c>
      <c r="J9" s="146" t="str">
        <f>IF(COUNTBLANK(Application!K12:K16)=0,'Patient Information'!B126,IF(COUNTBLANK(Application!K12:K17)=1,'Patient Information'!B147,IF(COUNTBLANK(Application!K12:K18)=2,'Patient Information'!B168,IF(COUNTBLANK(Application!K12:K19)=3,'Patient Information'!B189,IF(COUNTBLANK(Application!K12:K20)=4,'Patient Information'!B210,IF(COUNTBLANK(Application!K12:K21)=5,'Patient Information'!B231,IF(COUNTBLANK(Application!K12:K22)=6,'Patient Information'!B252,IF(COUNTBLANK(Application!K12:K23)=7,'Patient Information'!B273,IF(COUNTBLANK(Application!K12:K24)=8,'Patient Information'!B294,IF(COUNTBLANK(Application!K12:K25)=9,'Patient Information'!B315,""))))))))))</f>
        <v/>
      </c>
      <c r="K9" s="146"/>
      <c r="L9" s="408" t="s">
        <v>385</v>
      </c>
      <c r="M9" s="445" t="str">
        <f>IF(COUNTBLANK(Application!K12:K16)=0,"XXX-XX-"&amp;RIGHT('Patient Information'!#REF!,4),IF(COUNTBLANK(Application!K12:K17)=1,"XXX-XX-"&amp;RIGHT('Patient Information'!#REF!,4),IF(COUNTBLANK(Application!K12:K18)=2,"XXX-XX-"&amp;RIGHT('Patient Information'!#REF!,4),IF(COUNTBLANK(Application!K12:K19)=3,"XXX-XX-"&amp;RIGHT('Patient Information'!#REF!,4),IF(COUNTBLANK(Application!K12:K20)=4,"XXX-XX-"&amp;RIGHT('Patient Information'!#REF!,4),"")))))</f>
        <v/>
      </c>
      <c r="N9" s="145"/>
      <c r="O9" s="444" t="s">
        <v>384</v>
      </c>
      <c r="P9" s="146" t="str">
        <f>IF(COUNTBLANK(Application!K12:K25)=0,'Patient Information'!B315,"")</f>
        <v/>
      </c>
      <c r="Q9" s="146"/>
      <c r="R9" s="408" t="s">
        <v>385</v>
      </c>
      <c r="S9" s="445"/>
      <c r="T9" s="145"/>
      <c r="U9" s="145"/>
      <c r="V9" s="145"/>
      <c r="W9" s="145"/>
      <c r="X9" s="145"/>
      <c r="Y9" s="145"/>
      <c r="Z9" s="145"/>
      <c r="AA9" s="145"/>
      <c r="AB9" s="145"/>
      <c r="AC9" s="145"/>
      <c r="AD9" s="145"/>
      <c r="AE9" s="145"/>
      <c r="AF9" s="145"/>
    </row>
    <row r="10" spans="1:32" ht="14.25" customHeight="1" x14ac:dyDescent="0.2">
      <c r="A10" s="145"/>
      <c r="B10" s="313" t="s">
        <v>389</v>
      </c>
      <c r="C10" s="145"/>
      <c r="D10" s="150" t="str">
        <f>IFERROR(VLOOKUP('Patient Information'!B19,'Background Information'!A4:B68,2,FALSE),"")</f>
        <v/>
      </c>
      <c r="E10" s="145" t="s">
        <v>385</v>
      </c>
      <c r="F10" s="151" t="e">
        <f>IF('Patient Information'!#REF!="","","XXX-XX-"&amp;RIGHT('Patient Information'!#REF!,4))</f>
        <v>#REF!</v>
      </c>
      <c r="G10" s="316"/>
      <c r="H10" s="145"/>
      <c r="I10" s="444" t="s">
        <v>384</v>
      </c>
      <c r="J10" s="152" t="str">
        <f>IF(COUNTBLANK(Application!K12:K17)=0,'Patient Information'!B147,IF(COUNTBLANK(Application!K12:K18)=1,'Patient Information'!B168,IF(COUNTBLANK(Application!K12:K19)=2,'Patient Information'!B189,IF(COUNTBLANK(Application!K12:K20)=3,'Patient Information'!B210,IF(COUNTBLANK(Application!K12:K21)=4,'Patient Information'!B231,IF(COUNTBLANK(Application!K12:K22)=5,'Patient Information'!B252,IF(COUNTBLANK(Application!K12:K23)=6,'Patient Information'!B273,IF(COUNTBLANK(Application!K12:K24)=7,'Patient Information'!B294,IF(COUNTBLANK(Application!K12:K25)=8,'Patient Information'!B315,"")))))))))</f>
        <v/>
      </c>
      <c r="K10" s="152"/>
      <c r="L10" s="408" t="s">
        <v>385</v>
      </c>
      <c r="M10" s="446" t="str">
        <f>IF(COUNTBLANK(Application!K12:K17)=0,"XXX-XX-"&amp;RIGHT('Patient Information'!#REF!,4),IF(COUNTBLANK(Application!K12:K18)=1,"XXX-XX-"&amp;RIGHT('Patient Information'!#REF!,4),IF(COUNTBLANK(Application!K12:K19)=2,"XXX-XX-"&amp;RIGHT('Patient Information'!#REF!,4),IF(COUNTBLANK(Application!K12:K20)=3,"XXX-XX-"&amp;RIGHT('Patient Information'!#REF!,4),""))))</f>
        <v/>
      </c>
      <c r="N10" s="145"/>
      <c r="O10" s="444"/>
      <c r="P10" s="585"/>
      <c r="Q10" s="585"/>
      <c r="R10" s="408"/>
      <c r="S10" s="586"/>
      <c r="T10" s="145"/>
      <c r="U10" s="145"/>
      <c r="V10" s="145"/>
      <c r="W10" s="145"/>
      <c r="X10" s="145"/>
      <c r="Y10" s="145"/>
      <c r="Z10" s="145"/>
      <c r="AA10" s="145"/>
      <c r="AB10" s="145"/>
      <c r="AC10" s="145"/>
      <c r="AD10" s="145"/>
      <c r="AE10" s="145"/>
      <c r="AF10" s="145"/>
    </row>
    <row r="11" spans="1:32" ht="14.25" customHeight="1" x14ac:dyDescent="0.2">
      <c r="A11" s="145"/>
      <c r="B11" s="313" t="s">
        <v>390</v>
      </c>
      <c r="C11" s="145"/>
      <c r="D11" s="647" t="str">
        <f>IF('Patient Information'!B8="","",IF('Patient Information'!B8&gt;'Patient Information'!B9,'Patient Information'!B9,'Patient Information'!B8))</f>
        <v/>
      </c>
      <c r="E11" s="648"/>
      <c r="F11" s="145" t="s">
        <v>315</v>
      </c>
      <c r="G11" s="466" t="str">
        <f>IFERROR(IF('Worksheet 1'!I55="",'CICP Card'!D11+365,'Worksheet 1'!I55),"")</f>
        <v/>
      </c>
      <c r="H11" s="145"/>
      <c r="I11" s="444" t="s">
        <v>384</v>
      </c>
      <c r="J11" s="152" t="str">
        <f>IF(COUNTBLANK(Application!K12:K18)=0,'Patient Information'!B168,IF(COUNTBLANK(Application!K12:K19)=1,'Patient Information'!B189,IF(COUNTBLANK(Application!K12:K20)=2,'Patient Information'!B210,IF(COUNTBLANK(Application!K12:K21)=3,'Patient Information'!B231,IF(COUNTBLANK(Application!K12:K22)=4,'Patient Information'!B252,IF(COUNTBLANK(Application!K12:K23)=5,'Patient Information'!B273,IF(COUNTBLANK(Application!K12:K24)=6,'Patient Information'!B294,IF(COUNTBLANK(Application!K12:K25)=7,'Patient Information'!B315,""))))))))</f>
        <v/>
      </c>
      <c r="K11" s="152"/>
      <c r="L11" s="408" t="s">
        <v>385</v>
      </c>
      <c r="M11" s="446" t="str">
        <f>IF(COUNTBLANK(Application!K12:K18)=0,"XXX-XX-"&amp;RIGHT('Patient Information'!#REF!,4),IF(COUNTBLANK(Application!K12:K19)=1,"XXX-XX-"&amp;RIGHT('Patient Information'!#REF!,4),IF(COUNTBLANK(Application!K12:K20)=2,"XXX-XX-"&amp;RIGHT('Patient Information'!#REF!,4),"")))</f>
        <v/>
      </c>
      <c r="N11" s="145"/>
      <c r="O11" s="444"/>
      <c r="P11" s="408"/>
      <c r="Q11" s="408"/>
      <c r="R11" s="408"/>
      <c r="S11" s="587"/>
      <c r="T11" s="145"/>
      <c r="U11" s="145"/>
      <c r="V11" s="145"/>
      <c r="W11" s="145"/>
      <c r="X11" s="145"/>
      <c r="Y11" s="145"/>
      <c r="Z11" s="145"/>
      <c r="AA11" s="145"/>
      <c r="AB11" s="145"/>
      <c r="AC11" s="145"/>
      <c r="AD11" s="145"/>
      <c r="AE11" s="145"/>
      <c r="AF11" s="145"/>
    </row>
    <row r="12" spans="1:32" ht="14.25" customHeight="1" x14ac:dyDescent="0.2">
      <c r="A12" s="145"/>
      <c r="B12" s="313"/>
      <c r="C12" s="145"/>
      <c r="D12" s="145"/>
      <c r="E12" s="145"/>
      <c r="F12" s="148"/>
      <c r="G12" s="317"/>
      <c r="H12" s="145"/>
      <c r="I12" s="444" t="s">
        <v>384</v>
      </c>
      <c r="J12" s="152" t="str">
        <f>IF(COUNTBLANK(Application!K12:K19)=0,'Patient Information'!B189,IF(COUNTBLANK(Application!K12:K20)=1,'Patient Information'!B210,IF(COUNTBLANK(Application!K12:K21)=2,'Patient Information'!B231,IF(COUNTBLANK(Application!K12:K22)=3,'Patient Information'!B252,IF(COUNTBLANK(Application!K12:K23)=4,'Patient Information'!B273,IF(COUNTBLANK(Application!K12:K24)=5,'Patient Information'!B294,IF(COUNTBLANK(Application!K12:K25)=6,'Patient Information'!B315,"")))))))</f>
        <v/>
      </c>
      <c r="K12" s="152"/>
      <c r="L12" s="408" t="s">
        <v>385</v>
      </c>
      <c r="M12" s="446" t="str">
        <f>IF(COUNTBLANK(Application!K12:K19)=0,"XXX-XX-"&amp;RIGHT('Patient Information'!#REF!,4),IF(COUNTBLANK(Application!K12:K20)=1,"XXX-XX-"&amp;RIGHT('Patient Information'!#REF!,4),""))</f>
        <v/>
      </c>
      <c r="N12" s="145"/>
      <c r="O12" s="444"/>
      <c r="P12" s="408"/>
      <c r="Q12" s="408"/>
      <c r="R12" s="408"/>
      <c r="S12" s="587"/>
      <c r="T12" s="145"/>
      <c r="U12" s="145"/>
      <c r="V12" s="145"/>
      <c r="W12" s="145"/>
      <c r="X12" s="145"/>
      <c r="Y12" s="145"/>
      <c r="Z12" s="145"/>
      <c r="AA12" s="145"/>
      <c r="AB12" s="145"/>
      <c r="AC12" s="145"/>
      <c r="AD12" s="145"/>
      <c r="AE12" s="145"/>
      <c r="AF12" s="145"/>
    </row>
    <row r="13" spans="1:32" ht="14.25" customHeight="1" x14ac:dyDescent="0.2">
      <c r="A13" s="145"/>
      <c r="B13" s="535"/>
      <c r="C13" s="491"/>
      <c r="D13" s="491"/>
      <c r="E13" s="491"/>
      <c r="F13" s="649" t="str">
        <f>IF('Patient Information'!B7="","",'Patient Information'!B7)</f>
        <v/>
      </c>
      <c r="G13" s="650"/>
      <c r="H13" s="145"/>
      <c r="I13" s="444" t="s">
        <v>384</v>
      </c>
      <c r="J13" s="152" t="str">
        <f>IF(COUNTBLANK(Application!K12:K20)=0,'Patient Information'!B210,IF(COUNTBLANK(Application!K12:K21)=1,'Patient Information'!B231,IF(COUNTBLANK(Application!K12:K22)=2,'Patient Information'!B252,IF(COUNTBLANK(Application!K12:K23)=3,'Patient Information'!B273,IF(COUNTBLANK(Application!K12:K24)=4,'Patient Information'!B294,IF(COUNTBLANK(Application!K12:K25)=5,'Patient Information'!B315,""))))))</f>
        <v/>
      </c>
      <c r="K13" s="152"/>
      <c r="L13" s="408" t="s">
        <v>385</v>
      </c>
      <c r="M13" s="446" t="str">
        <f>IF(COUNTBLANK(Application!K12:K20)=0,"XXX-XX-"&amp;RIGHT('Patient Information'!#REF!,4),"")</f>
        <v/>
      </c>
      <c r="N13" s="145"/>
      <c r="O13" s="444"/>
      <c r="P13" s="408"/>
      <c r="Q13" s="408"/>
      <c r="R13" s="408"/>
      <c r="S13" s="587"/>
      <c r="T13" s="145"/>
      <c r="U13" s="145"/>
      <c r="V13" s="145"/>
      <c r="W13" s="145"/>
      <c r="X13" s="145"/>
      <c r="Y13" s="145"/>
      <c r="Z13" s="145"/>
      <c r="AA13" s="145"/>
      <c r="AB13" s="145"/>
      <c r="AC13" s="145"/>
      <c r="AD13" s="145"/>
      <c r="AE13" s="145"/>
      <c r="AF13" s="145"/>
    </row>
    <row r="14" spans="1:32" ht="14.25" customHeight="1" x14ac:dyDescent="0.2">
      <c r="A14" s="145"/>
      <c r="B14" s="313" t="s">
        <v>391</v>
      </c>
      <c r="C14" s="145"/>
      <c r="D14" s="145"/>
      <c r="E14" s="145"/>
      <c r="F14" s="145"/>
      <c r="G14" s="312" t="s">
        <v>248</v>
      </c>
      <c r="H14" s="145"/>
      <c r="I14" s="447"/>
      <c r="J14" s="448"/>
      <c r="K14" s="449" t="s">
        <v>392</v>
      </c>
      <c r="L14" s="448"/>
      <c r="M14" s="450"/>
      <c r="N14" s="145"/>
      <c r="O14" s="447"/>
      <c r="P14" s="448"/>
      <c r="Q14" s="449" t="s">
        <v>392</v>
      </c>
      <c r="R14" s="448"/>
      <c r="S14" s="450"/>
      <c r="T14" s="145"/>
      <c r="U14" s="145"/>
      <c r="V14" s="145"/>
      <c r="W14" s="145"/>
      <c r="X14" s="145"/>
      <c r="Y14" s="145"/>
      <c r="Z14" s="145"/>
      <c r="AA14" s="145"/>
      <c r="AB14" s="145"/>
      <c r="AC14" s="145"/>
      <c r="AD14" s="145"/>
      <c r="AE14" s="145"/>
      <c r="AF14" s="145"/>
    </row>
    <row r="15" spans="1:32" ht="7.5" customHeight="1" thickBot="1" x14ac:dyDescent="0.25">
      <c r="A15" s="145"/>
      <c r="B15" s="318"/>
      <c r="C15" s="319"/>
      <c r="D15" s="319"/>
      <c r="E15" s="319"/>
      <c r="F15" s="319"/>
      <c r="G15" s="234"/>
      <c r="H15" s="145"/>
      <c r="I15" s="451"/>
      <c r="J15" s="452"/>
      <c r="K15" s="452"/>
      <c r="L15" s="452"/>
      <c r="M15" s="453"/>
      <c r="N15" s="145"/>
      <c r="O15" s="451"/>
      <c r="P15" s="452"/>
      <c r="Q15" s="452"/>
      <c r="R15" s="452"/>
      <c r="S15" s="453"/>
      <c r="T15" s="145"/>
      <c r="U15" s="145"/>
      <c r="V15" s="145"/>
      <c r="W15" s="145"/>
      <c r="X15" s="145"/>
      <c r="Y15" s="145"/>
      <c r="Z15" s="145"/>
      <c r="AA15" s="145"/>
      <c r="AB15" s="145"/>
      <c r="AC15" s="145"/>
      <c r="AD15" s="145"/>
      <c r="AE15" s="145"/>
      <c r="AF15" s="145"/>
    </row>
    <row r="16" spans="1:32" ht="4.5" customHeight="1" thickBot="1" x14ac:dyDescent="0.25">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ht="22.5" customHeight="1" x14ac:dyDescent="0.2">
      <c r="A17" s="145"/>
      <c r="B17" s="304"/>
      <c r="C17" s="305"/>
      <c r="D17" s="305" t="s">
        <v>393</v>
      </c>
      <c r="E17" s="305"/>
      <c r="F17" s="305"/>
      <c r="G17" s="307"/>
      <c r="H17" s="145"/>
      <c r="I17" s="308"/>
      <c r="J17" s="309"/>
      <c r="K17" s="306" t="s">
        <v>393</v>
      </c>
      <c r="L17" s="309"/>
      <c r="M17" s="310"/>
      <c r="N17" s="145"/>
      <c r="O17" s="308"/>
      <c r="P17" s="309"/>
      <c r="Q17" s="306"/>
      <c r="R17" s="309"/>
      <c r="S17" s="310"/>
      <c r="T17" s="145"/>
      <c r="U17" s="145"/>
      <c r="V17" s="145"/>
      <c r="W17" s="145"/>
      <c r="X17" s="145"/>
      <c r="Y17" s="145"/>
      <c r="Z17" s="145"/>
      <c r="AA17" s="145"/>
      <c r="AB17" s="145"/>
      <c r="AC17" s="145"/>
      <c r="AD17" s="145"/>
      <c r="AE17" s="145"/>
      <c r="AF17" s="145"/>
    </row>
    <row r="18" spans="1:32" ht="14.25" customHeight="1" x14ac:dyDescent="0.2">
      <c r="A18" s="145"/>
      <c r="B18" s="313"/>
      <c r="C18" s="145"/>
      <c r="D18" s="145"/>
      <c r="E18" s="145"/>
      <c r="F18" s="145"/>
      <c r="G18" s="312"/>
      <c r="H18" s="145"/>
      <c r="I18" s="313"/>
      <c r="J18" s="145"/>
      <c r="K18" s="145"/>
      <c r="L18" s="145"/>
      <c r="M18" s="312"/>
      <c r="N18" s="145"/>
      <c r="O18" s="313"/>
      <c r="P18" s="145"/>
      <c r="Q18" s="145"/>
      <c r="R18" s="145"/>
      <c r="S18" s="312"/>
      <c r="T18" s="145"/>
      <c r="U18" s="145"/>
      <c r="V18" s="145"/>
      <c r="W18" s="145"/>
      <c r="X18" s="145"/>
      <c r="Y18" s="145"/>
      <c r="Z18" s="145"/>
      <c r="AA18" s="145"/>
      <c r="AB18" s="145"/>
      <c r="AC18" s="145"/>
      <c r="AD18" s="145"/>
      <c r="AE18" s="145"/>
      <c r="AF18" s="145"/>
    </row>
    <row r="19" spans="1:32" ht="14.25" customHeight="1" x14ac:dyDescent="0.2">
      <c r="A19" s="145"/>
      <c r="B19" s="313"/>
      <c r="C19" s="145"/>
      <c r="D19" s="145"/>
      <c r="E19" s="148" t="s">
        <v>394</v>
      </c>
      <c r="F19" s="464" t="str">
        <f>IF($W$4="","",HLOOKUP($W$4,'CICP Welcome Letter'!$E$4:$O$15,2,FALSE))</f>
        <v/>
      </c>
      <c r="G19" s="312"/>
      <c r="H19" s="145"/>
      <c r="I19" s="313"/>
      <c r="J19" s="145"/>
      <c r="K19" s="145"/>
      <c r="L19" s="148" t="s">
        <v>395</v>
      </c>
      <c r="M19" s="467" t="str">
        <f>IF($W$4="","",HLOOKUP($W$4,'CICP Welcome Letter'!$E$4:$O$15,9,FALSE))</f>
        <v/>
      </c>
      <c r="N19" s="145"/>
      <c r="O19" s="313"/>
      <c r="P19" s="145"/>
      <c r="Q19" s="145"/>
      <c r="R19" s="148"/>
      <c r="S19" s="583"/>
      <c r="T19" s="145"/>
      <c r="U19" s="145"/>
      <c r="V19" s="145"/>
      <c r="W19" s="145"/>
      <c r="X19" s="145"/>
      <c r="Y19" s="145"/>
      <c r="Z19" s="145"/>
      <c r="AA19" s="145"/>
      <c r="AB19" s="145"/>
      <c r="AC19" s="145"/>
      <c r="AD19" s="145"/>
      <c r="AE19" s="145"/>
      <c r="AF19" s="145"/>
    </row>
    <row r="20" spans="1:32" ht="14.25" customHeight="1" x14ac:dyDescent="0.2">
      <c r="A20" s="145"/>
      <c r="B20" s="313"/>
      <c r="C20" s="145"/>
      <c r="D20" s="145"/>
      <c r="E20" s="148" t="s">
        <v>396</v>
      </c>
      <c r="F20" s="464" t="str">
        <f>IF($W$4="","",HLOOKUP($W$4,'CICP Welcome Letter'!$E$4:$O$15,3,FALSE))</f>
        <v/>
      </c>
      <c r="G20" s="312"/>
      <c r="H20" s="145"/>
      <c r="I20" s="313"/>
      <c r="J20" s="145"/>
      <c r="K20" s="145"/>
      <c r="L20" s="148" t="s">
        <v>397</v>
      </c>
      <c r="M20" s="467" t="str">
        <f>IF($W$4="","",HLOOKUP($W$4,'CICP Welcome Letter'!$E$4:$O$15,10,FALSE))</f>
        <v/>
      </c>
      <c r="N20" s="145"/>
      <c r="O20" s="313"/>
      <c r="P20" s="145"/>
      <c r="Q20" s="145"/>
      <c r="R20" s="148"/>
      <c r="S20" s="583"/>
      <c r="T20" s="145"/>
      <c r="U20" s="145"/>
      <c r="V20" s="145"/>
      <c r="W20" s="145"/>
      <c r="X20" s="145"/>
      <c r="Y20" s="145"/>
      <c r="Z20" s="145"/>
      <c r="AA20" s="145"/>
      <c r="AB20" s="145"/>
      <c r="AC20" s="145"/>
      <c r="AD20" s="145"/>
      <c r="AE20" s="145"/>
      <c r="AF20" s="145"/>
    </row>
    <row r="21" spans="1:32" ht="15" customHeight="1" x14ac:dyDescent="0.2">
      <c r="A21" s="145"/>
      <c r="B21" s="313"/>
      <c r="C21" s="145"/>
      <c r="D21" s="145"/>
      <c r="E21" s="148" t="s">
        <v>398</v>
      </c>
      <c r="F21" s="464" t="str">
        <f>IF($W$4="","",HLOOKUP($W$4,'CICP Welcome Letter'!$E$4:$O$15,4,FALSE))</f>
        <v/>
      </c>
      <c r="G21" s="320"/>
      <c r="H21" s="145"/>
      <c r="I21" s="313"/>
      <c r="J21" s="145"/>
      <c r="K21" s="145"/>
      <c r="L21" s="148" t="s">
        <v>399</v>
      </c>
      <c r="M21" s="467" t="str">
        <f>IF($W$4="","",HLOOKUP($W$4,'CICP Welcome Letter'!$E$4:$O$15,11,FALSE))</f>
        <v/>
      </c>
      <c r="N21" s="145"/>
      <c r="O21" s="313"/>
      <c r="P21" s="145"/>
      <c r="Q21" s="145"/>
      <c r="R21" s="148"/>
      <c r="S21" s="583"/>
      <c r="T21" s="145"/>
      <c r="U21" s="145"/>
      <c r="V21" s="145"/>
      <c r="W21" s="145"/>
      <c r="X21" s="145"/>
      <c r="Y21" s="145"/>
      <c r="Z21" s="145"/>
      <c r="AA21" s="145"/>
      <c r="AB21" s="145"/>
      <c r="AC21" s="145"/>
      <c r="AD21" s="145"/>
      <c r="AE21" s="145"/>
      <c r="AF21" s="145"/>
    </row>
    <row r="22" spans="1:32" ht="14.25" customHeight="1" x14ac:dyDescent="0.2">
      <c r="A22" s="145"/>
      <c r="B22" s="313"/>
      <c r="C22" s="145"/>
      <c r="D22" s="145"/>
      <c r="E22" s="148" t="s">
        <v>400</v>
      </c>
      <c r="F22" s="464" t="str">
        <f>IF($W$4="","",HLOOKUP($W$4,'CICP Welcome Letter'!$E$4:$O$15,5,FALSE))</f>
        <v/>
      </c>
      <c r="G22" s="321"/>
      <c r="H22" s="145"/>
      <c r="I22" s="311"/>
      <c r="J22" s="182"/>
      <c r="K22" s="145"/>
      <c r="L22" s="148" t="s">
        <v>401</v>
      </c>
      <c r="M22" s="467" t="str">
        <f>IF($W$4="","",HLOOKUP($W$4,'CICP Welcome Letter'!$E$4:$O$15,12,FALSE))</f>
        <v/>
      </c>
      <c r="N22" s="145"/>
      <c r="O22" s="311"/>
      <c r="P22" s="182"/>
      <c r="Q22" s="145"/>
      <c r="R22" s="148"/>
      <c r="S22" s="583"/>
      <c r="T22" s="145"/>
      <c r="U22" s="145"/>
      <c r="V22" s="145"/>
      <c r="W22" s="145"/>
      <c r="X22" s="145"/>
      <c r="Y22" s="145"/>
      <c r="Z22" s="145"/>
      <c r="AA22" s="145"/>
      <c r="AB22" s="145"/>
      <c r="AC22" s="145"/>
      <c r="AD22" s="145"/>
      <c r="AE22" s="145"/>
      <c r="AF22" s="145"/>
    </row>
    <row r="23" spans="1:32" ht="14.25" customHeight="1" x14ac:dyDescent="0.2">
      <c r="A23" s="145"/>
      <c r="B23" s="313"/>
      <c r="C23" s="145"/>
      <c r="D23" s="145"/>
      <c r="E23" s="183" t="s">
        <v>402</v>
      </c>
      <c r="F23" s="464" t="str">
        <f>IF($W$4="","",HLOOKUP($W$4,'CICP Welcome Letter'!$E$4:$O$15,6,FALSE))</f>
        <v/>
      </c>
      <c r="G23" s="322"/>
      <c r="H23" s="145"/>
      <c r="I23" s="311"/>
      <c r="J23" s="182"/>
      <c r="K23" s="182"/>
      <c r="L23" s="153"/>
      <c r="M23" s="323"/>
      <c r="N23" s="145"/>
      <c r="O23" s="311"/>
      <c r="P23" s="182"/>
      <c r="Q23" s="182"/>
      <c r="R23" s="153"/>
      <c r="S23" s="323"/>
      <c r="T23" s="145"/>
      <c r="U23" s="145"/>
      <c r="V23" s="145"/>
      <c r="W23" s="145"/>
      <c r="X23" s="145"/>
      <c r="Y23" s="145"/>
      <c r="Z23" s="145"/>
      <c r="AA23" s="145"/>
      <c r="AB23" s="145"/>
      <c r="AC23" s="145"/>
      <c r="AD23" s="145"/>
      <c r="AE23" s="145"/>
      <c r="AF23" s="145"/>
    </row>
    <row r="24" spans="1:32" ht="15" customHeight="1" x14ac:dyDescent="0.2">
      <c r="A24" s="145"/>
      <c r="B24" s="313"/>
      <c r="C24" s="145"/>
      <c r="D24" s="145"/>
      <c r="E24" s="148" t="s">
        <v>403</v>
      </c>
      <c r="F24" s="464" t="str">
        <f>IF($W$4="","",HLOOKUP($W$4,'CICP Welcome Letter'!$E$4:$O$15,7,FALSE))</f>
        <v/>
      </c>
      <c r="G24" s="219"/>
      <c r="H24" s="145"/>
      <c r="I24" s="313"/>
      <c r="J24" s="145"/>
      <c r="K24" s="145"/>
      <c r="L24" s="145"/>
      <c r="M24" s="324"/>
      <c r="N24" s="145"/>
      <c r="O24" s="313"/>
      <c r="P24" s="145"/>
      <c r="Q24" s="145"/>
      <c r="R24" s="145"/>
      <c r="S24" s="324"/>
      <c r="T24" s="145"/>
      <c r="U24" s="145"/>
      <c r="V24" s="145"/>
      <c r="W24" s="145"/>
      <c r="X24" s="145"/>
      <c r="Y24" s="145"/>
      <c r="Z24" s="145"/>
      <c r="AA24" s="145"/>
      <c r="AB24" s="145"/>
      <c r="AC24" s="145"/>
      <c r="AD24" s="145"/>
      <c r="AE24" s="145"/>
      <c r="AF24" s="145"/>
    </row>
    <row r="25" spans="1:32" ht="14.25" customHeight="1" x14ac:dyDescent="0.2">
      <c r="A25" s="145"/>
      <c r="B25" s="311"/>
      <c r="C25" s="182"/>
      <c r="D25" s="182"/>
      <c r="E25" s="183" t="s">
        <v>404</v>
      </c>
      <c r="F25" s="464" t="str">
        <f>IF($W$4="","",HLOOKUP($W$4,'CICP Welcome Letter'!$E$4:$O$15,8,FALSE))</f>
        <v/>
      </c>
      <c r="G25" s="325"/>
      <c r="H25" s="145"/>
      <c r="I25" s="313"/>
      <c r="J25" s="145"/>
      <c r="K25" s="145"/>
      <c r="L25" s="145"/>
      <c r="M25" s="324"/>
      <c r="N25" s="145"/>
      <c r="O25" s="313"/>
      <c r="P25" s="145"/>
      <c r="Q25" s="145"/>
      <c r="R25" s="145"/>
      <c r="S25" s="324"/>
      <c r="T25" s="145"/>
      <c r="U25" s="145"/>
      <c r="V25" s="145"/>
      <c r="W25" s="145"/>
      <c r="X25" s="145"/>
      <c r="Y25" s="145"/>
      <c r="Z25" s="145"/>
      <c r="AA25" s="145"/>
      <c r="AB25" s="145"/>
      <c r="AC25" s="145"/>
      <c r="AD25" s="145"/>
      <c r="AE25" s="145"/>
      <c r="AF25" s="145"/>
    </row>
    <row r="26" spans="1:32" ht="14.25" customHeight="1" x14ac:dyDescent="0.2">
      <c r="A26" s="145"/>
      <c r="B26" s="313"/>
      <c r="C26" s="145"/>
      <c r="D26" s="145"/>
      <c r="E26" s="145"/>
      <c r="F26" s="145"/>
      <c r="G26" s="312"/>
      <c r="H26" s="145"/>
      <c r="I26" s="326"/>
      <c r="J26" s="154"/>
      <c r="K26" s="154"/>
      <c r="L26" s="154"/>
      <c r="M26" s="327"/>
      <c r="N26" s="145"/>
      <c r="O26" s="326"/>
      <c r="P26" s="154"/>
      <c r="Q26" s="154"/>
      <c r="R26" s="154"/>
      <c r="S26" s="327"/>
      <c r="T26" s="145"/>
      <c r="U26" s="145"/>
      <c r="V26" s="145"/>
      <c r="W26" s="145"/>
      <c r="X26" s="145"/>
      <c r="Y26" s="145"/>
      <c r="Z26" s="145"/>
      <c r="AA26" s="145"/>
      <c r="AB26" s="145"/>
      <c r="AC26" s="145"/>
      <c r="AD26" s="145"/>
      <c r="AE26" s="145"/>
      <c r="AF26" s="145"/>
    </row>
    <row r="27" spans="1:32" ht="7.5" customHeight="1" thickBot="1" x14ac:dyDescent="0.25">
      <c r="A27" s="145"/>
      <c r="B27" s="318"/>
      <c r="C27" s="319"/>
      <c r="D27" s="319"/>
      <c r="E27" s="319"/>
      <c r="F27" s="319"/>
      <c r="G27" s="234"/>
      <c r="H27" s="145"/>
      <c r="I27" s="328"/>
      <c r="J27" s="329"/>
      <c r="K27" s="329"/>
      <c r="L27" s="329"/>
      <c r="M27" s="330"/>
      <c r="N27" s="145"/>
      <c r="O27" s="328"/>
      <c r="P27" s="329"/>
      <c r="Q27" s="329"/>
      <c r="R27" s="329"/>
      <c r="S27" s="330"/>
      <c r="T27" s="145"/>
      <c r="U27" s="145"/>
      <c r="V27" s="145"/>
      <c r="W27" s="145"/>
      <c r="X27" s="145"/>
      <c r="Y27" s="145"/>
      <c r="Z27" s="145"/>
      <c r="AA27" s="145"/>
      <c r="AB27" s="145"/>
      <c r="AC27" s="145"/>
      <c r="AD27" s="145"/>
      <c r="AE27" s="145"/>
      <c r="AF27" s="145"/>
    </row>
    <row r="28" spans="1:32" ht="14.25" customHeight="1" x14ac:dyDescent="0.2">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ht="14.25" customHeight="1" x14ac:dyDescent="0.2">
      <c r="A29" s="145"/>
      <c r="B29" s="145" t="s">
        <v>405</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ht="14.25" customHeight="1" x14ac:dyDescent="0.2">
      <c r="A30" s="145"/>
      <c r="B30" s="145" t="s">
        <v>406</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2" spans="1:32" ht="15" customHeight="1" x14ac:dyDescent="0.2">
      <c r="P32" s="584"/>
    </row>
    <row r="33" spans="16:16" ht="15" customHeight="1" x14ac:dyDescent="0.2">
      <c r="P33" s="584" t="str">
        <f>IF(COUNTBLANK(Application!K12:K13)=0,'Patient Information'!B63,IF(COUNTBLANK(Application!K12:K14)=1,'Patient Information'!B84,IF(COUNTBLANK(Application!K12:K15)=2,'Patient Information'!B105,IF(COUNTBLANK(Application!K12:K16)=3,'Patient Information'!B126,IF(COUNTBLANK(Application!K12:K17)=4,'Patient Information'!B147,IF(COUNTBLANK(Application!K12:K18)=5,'Patient Information'!B168,IF(COUNTBLANK(Application!K12:K19)=6,'Patient Information'!B189,IF(COUNTBLANK(Application!K12:K20)=7,'Patient Information'!B210,IF(COUNTBLANK(Application!K12:K21)=8,'Patient Information'!B231,IF(COUNTBLANK(Application!K12:K22)=9,'Patient Information'!B252,IF(COUNTBLANK(Application!K12:K23)=10,'Patient Information'!B273,IF(COUNTBLANK(Application!K12:K24)=11,'Patient Information'!B294,IF(COUNTBLANK(Application!K12:K25)=12,'Patient Information'!B315,"")))))))))))))</f>
        <v/>
      </c>
    </row>
    <row r="34" spans="16:16" ht="15" customHeight="1" x14ac:dyDescent="0.2">
      <c r="P34" s="584"/>
    </row>
  </sheetData>
  <sheetProtection algorithmName="SHA-512" hashValue="fWXff1BD1zD08BO7QVSZWK04P+9U/Vc19wY5DUiqbA5439zfoPqhhALeDqFk/ZYLU9ebHpcxmxBXsa/n8nfG4A==" saltValue="/6Tv0bVoN0+T6XQJMS9Nxg==" spinCount="100000" sheet="1" selectLockedCells="1"/>
  <mergeCells count="2">
    <mergeCell ref="D11:E11"/>
    <mergeCell ref="F13:G13"/>
  </mergeCells>
  <pageMargins left="0.7" right="0.7" top="0.75" bottom="0.75" header="0" footer="0"/>
  <pageSetup orientation="landscape" r:id="rId1"/>
  <ignoredErrors>
    <ignoredError sqref="F19:F25 M19:M22" unlockedFormula="1"/>
  </ignoredErrors>
  <extLst>
    <ext xmlns:x14="http://schemas.microsoft.com/office/spreadsheetml/2009/9/main" uri="{CCE6A557-97BC-4b89-ADB6-D9C93CAAB3DF}">
      <x14:dataValidations xmlns:xm="http://schemas.microsoft.com/office/excel/2006/main" count="1">
        <x14:dataValidation type="list" allowBlank="1" showErrorMessage="1" xr:uid="{9C197E9E-9B89-43E4-ADC2-2F56742BBB4C}">
          <x14:formula1>
            <xm:f>'CICP Welcome Letter'!$E$4:$O$4</xm:f>
          </x14:formula1>
          <xm:sqref>W4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0349-8237-4BE8-B900-326B84FAE2A2}">
  <sheetPr codeName="Sheet13"/>
  <dimension ref="A1:Z31"/>
  <sheetViews>
    <sheetView showGridLines="0" showRowColHeaders="0" zoomScaleNormal="100" workbookViewId="0">
      <selection activeCell="Q4" sqref="Q4"/>
    </sheetView>
  </sheetViews>
  <sheetFormatPr defaultColWidth="12.625" defaultRowHeight="15" customHeight="1" x14ac:dyDescent="0.2"/>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25" customWidth="1"/>
    <col min="12" max="12" width="2.5" customWidth="1"/>
    <col min="13" max="13" width="12.875" customWidth="1"/>
    <col min="14" max="16" width="8" customWidth="1"/>
    <col min="17" max="17" width="10.625" bestFit="1" customWidth="1"/>
    <col min="18" max="26" width="8" customWidth="1"/>
  </cols>
  <sheetData>
    <row r="1" spans="1:26" ht="14.25" customHeight="1" x14ac:dyDescent="0.2">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6" ht="14.25" customHeight="1" x14ac:dyDescent="0.2">
      <c r="A2" s="145"/>
      <c r="B2" s="145" t="s">
        <v>382</v>
      </c>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4.25" customHeight="1" x14ac:dyDescent="0.2">
      <c r="A3" s="145"/>
      <c r="B3" s="456"/>
      <c r="C3" s="408"/>
      <c r="D3" s="408"/>
      <c r="E3" s="408"/>
      <c r="F3" s="408"/>
      <c r="G3" s="408"/>
      <c r="H3" s="408"/>
      <c r="I3" s="408"/>
      <c r="J3" s="408"/>
      <c r="K3" s="408"/>
      <c r="L3" s="408"/>
      <c r="M3" s="145"/>
      <c r="N3" s="145"/>
      <c r="O3" s="145"/>
      <c r="P3" s="145"/>
      <c r="Q3" s="145"/>
      <c r="R3" s="145"/>
      <c r="S3" s="145"/>
      <c r="T3" s="145"/>
      <c r="U3" s="145"/>
      <c r="V3" s="145"/>
      <c r="W3" s="145"/>
      <c r="X3" s="145"/>
      <c r="Y3" s="145"/>
      <c r="Z3" s="145"/>
    </row>
    <row r="4" spans="1:26" ht="14.25" customHeight="1" thickBot="1" x14ac:dyDescent="0.25">
      <c r="A4" s="145"/>
      <c r="B4" s="145"/>
      <c r="C4" s="145"/>
      <c r="D4" s="145"/>
      <c r="E4" s="145"/>
      <c r="F4" s="145"/>
      <c r="G4" s="145"/>
      <c r="H4" s="145"/>
      <c r="I4" s="145"/>
      <c r="J4" s="145"/>
      <c r="K4" s="145"/>
      <c r="L4" s="145"/>
      <c r="M4" s="145"/>
      <c r="N4" s="145"/>
      <c r="O4" s="145"/>
      <c r="P4" s="59" t="s">
        <v>383</v>
      </c>
      <c r="Q4" s="461"/>
      <c r="R4" s="145"/>
      <c r="S4" s="145"/>
      <c r="T4" s="145"/>
      <c r="U4" s="145"/>
      <c r="V4" s="145"/>
      <c r="W4" s="145"/>
      <c r="X4" s="145"/>
      <c r="Y4" s="145"/>
      <c r="Z4" s="145"/>
    </row>
    <row r="5" spans="1:26" ht="22.5" customHeight="1" x14ac:dyDescent="0.2">
      <c r="A5" s="145"/>
      <c r="B5" s="304"/>
      <c r="C5" s="305"/>
      <c r="D5" s="305"/>
      <c r="E5" s="306" t="str">
        <f>IF('Patient Information'!B6="","",'Patient Information'!B6)</f>
        <v/>
      </c>
      <c r="F5" s="305"/>
      <c r="G5" s="307"/>
      <c r="H5" s="145"/>
      <c r="I5" s="440" t="s">
        <v>384</v>
      </c>
      <c r="J5" s="441" t="str">
        <f>IF(COUNTBLANK(Application!N12)=0,'Patient Information'!B42,IF(COUNTBLANK(Application!N13)=0,'Patient Information'!B63,IF(COUNTBLANK(Application!N14)=0,'Patient Information'!B84,IF(COUNTBLANK(Application!N15)=0,'Patient Information'!B105,IF(COUNTBLANK(Application!N16)=0,'Patient Information'!B126,IF(COUNTBLANK(Application!N17)=0,'Patient Information'!B147,IF(COUNTBLANK(Application!N18)=0,'Patient Information'!B168,IF(COUNTBLANK(Application!N19)=0,'Patient Information'!B189,IF(COUNTBLANK(Application!N20)=0,'Patient Information'!B210,"")))))))))</f>
        <v/>
      </c>
      <c r="K5" s="441"/>
      <c r="L5" s="442"/>
      <c r="M5" s="454" t="str">
        <f>IF(J5="","",VLOOKUP(J5,Application!$B$12:$N$20,14,FALSE))</f>
        <v/>
      </c>
      <c r="N5" s="145"/>
      <c r="O5" s="145"/>
      <c r="P5" s="145"/>
      <c r="Q5" s="145"/>
      <c r="R5" s="145"/>
      <c r="S5" s="145"/>
      <c r="T5" s="145"/>
      <c r="U5" s="145"/>
      <c r="V5" s="145"/>
      <c r="W5" s="145"/>
      <c r="X5" s="145"/>
      <c r="Y5" s="145"/>
      <c r="Z5" s="145"/>
    </row>
    <row r="6" spans="1:26" ht="14.25" customHeight="1" x14ac:dyDescent="0.2">
      <c r="A6" s="145"/>
      <c r="B6" s="311"/>
      <c r="C6" s="145"/>
      <c r="D6" s="145"/>
      <c r="E6" s="6" t="s">
        <v>407</v>
      </c>
      <c r="F6" s="145"/>
      <c r="G6" s="312"/>
      <c r="H6" s="145"/>
      <c r="I6" s="444" t="s">
        <v>384</v>
      </c>
      <c r="J6" s="146" t="str">
        <f>IF(COUNTBLANK(Application!N12:N13)=0,'Patient Information'!B63,IF(COUNTBLANK(Application!N12:N14)=1,'Patient Information'!B84,IF(COUNTBLANK(Application!N12:N15)=2,'Patient Information'!B105,IF(COUNTBLANK(Application!N12:N16)=3,'Patient Information'!B126,IF(COUNTBLANK(Application!N12:N17)=4,'Patient Information'!B147,IF(COUNTBLANK(Application!N12:N18)=5,'Patient Information'!B168,IF(COUNTBLANK(Application!N12:N19)=6,'Patient Information'!B189,IF(COUNTBLANK(Application!N12:N20)=7,'Patient Information'!B210,""))))))))</f>
        <v/>
      </c>
      <c r="K6" s="146"/>
      <c r="L6" s="408"/>
      <c r="M6" s="455" t="str">
        <f>IF(J6="","",VLOOKUP(J6,Application!$B$12:$N$20,14,FALSE))</f>
        <v/>
      </c>
      <c r="N6" s="145"/>
      <c r="O6" s="145"/>
      <c r="P6" s="145"/>
      <c r="Q6" s="145"/>
      <c r="R6" s="145"/>
      <c r="S6" s="145"/>
      <c r="T6" s="145"/>
      <c r="U6" s="145"/>
      <c r="V6" s="145"/>
      <c r="W6" s="145"/>
      <c r="X6" s="145"/>
      <c r="Y6" s="145"/>
      <c r="Z6" s="145"/>
    </row>
    <row r="7" spans="1:26" ht="14.25" customHeight="1" x14ac:dyDescent="0.2">
      <c r="A7" s="145"/>
      <c r="B7" s="313"/>
      <c r="C7" s="145"/>
      <c r="E7" s="6" t="s">
        <v>408</v>
      </c>
      <c r="F7" s="145"/>
      <c r="G7" s="312"/>
      <c r="H7" s="145"/>
      <c r="I7" s="444" t="s">
        <v>384</v>
      </c>
      <c r="J7" s="146" t="str">
        <f>IF(COUNTBLANK(Application!N12:N14)=0,'Patient Information'!B84,IF(COUNTBLANK(Application!N12:N15)=1,'Patient Information'!B105,IF(COUNTBLANK(Application!N12:N16)=2,'Patient Information'!B126,IF(COUNTBLANK(Application!N12:N17)=3,'Patient Information'!B147,IF(COUNTBLANK(Application!N12:N18)=4,'Patient Information'!B168,IF(COUNTBLANK(Application!N12:N19)=5,'Patient Information'!B189,IF(COUNTBLANK(Application!N12:N20)=6,'Patient Information'!B210,"")))))))</f>
        <v/>
      </c>
      <c r="K7" s="146"/>
      <c r="L7" s="408"/>
      <c r="M7" s="455" t="str">
        <f>IF(J7="","",VLOOKUP(J7,Application!$B$12:$N$20,14,FALSE))</f>
        <v/>
      </c>
      <c r="N7" s="145"/>
      <c r="O7" s="145"/>
      <c r="P7" s="145"/>
      <c r="Q7" s="145"/>
      <c r="R7" s="145"/>
      <c r="S7" s="145"/>
      <c r="T7" s="145"/>
      <c r="U7" s="145"/>
      <c r="V7" s="145"/>
      <c r="W7" s="145"/>
      <c r="X7" s="145"/>
      <c r="Y7" s="145"/>
      <c r="Z7" s="145"/>
    </row>
    <row r="8" spans="1:26" ht="14.25" customHeight="1" x14ac:dyDescent="0.2">
      <c r="A8" s="145"/>
      <c r="B8" s="314" t="s">
        <v>384</v>
      </c>
      <c r="C8" s="146" t="str">
        <f>CONCATENATE('Patient Information'!B13," ",'Patient Information'!B12)</f>
        <v xml:space="preserve"> </v>
      </c>
      <c r="D8" s="146"/>
      <c r="E8" s="146"/>
      <c r="F8" s="146"/>
      <c r="G8" s="315"/>
      <c r="H8" s="145"/>
      <c r="I8" s="444" t="s">
        <v>384</v>
      </c>
      <c r="J8" s="146" t="str">
        <f>IF(COUNTBLANK(Application!N12:N15)=0,'Patient Information'!B105,IF(COUNTBLANK(Application!N12:N16)=1,'Patient Information'!B126,IF(COUNTBLANK(Application!N12:N17)=2,'Patient Information'!B147,IF(COUNTBLANK(Application!N12:N18)=3,'Patient Information'!B168,IF(COUNTBLANK(Application!N12:N19)=4,'Patient Information'!B189,IF(COUNTBLANK(Application!N12:N20)=5,'Patient Information'!B210,""))))))</f>
        <v/>
      </c>
      <c r="K8" s="146"/>
      <c r="L8" s="408"/>
      <c r="M8" s="455" t="str">
        <f>IF(J8="","",VLOOKUP(J8,Application!$B$12:$N$20,14,FALSE))</f>
        <v/>
      </c>
      <c r="N8" s="145"/>
      <c r="O8" s="145"/>
      <c r="P8" s="145"/>
      <c r="Q8" s="145"/>
      <c r="R8" s="145"/>
      <c r="S8" s="145"/>
      <c r="T8" s="145"/>
      <c r="U8" s="145"/>
      <c r="V8" s="145"/>
      <c r="W8" s="145"/>
      <c r="X8" s="145"/>
      <c r="Y8" s="145"/>
      <c r="Z8" s="145"/>
    </row>
    <row r="9" spans="1:26" ht="15" customHeight="1" x14ac:dyDescent="0.2">
      <c r="A9" s="145"/>
      <c r="B9" s="314" t="s">
        <v>387</v>
      </c>
      <c r="C9" s="147">
        <f>IF(AND(Application!K38&lt;=40,Application!O4="Yes"),CONCATENATE(ROUND(Application!K38,0)," H"),Application!K38)</f>
        <v>0</v>
      </c>
      <c r="D9" s="197"/>
      <c r="E9" s="145"/>
      <c r="F9" s="148" t="s">
        <v>409</v>
      </c>
      <c r="G9" s="149" t="str">
        <f>Application!C39</f>
        <v>N/A</v>
      </c>
      <c r="H9" s="145"/>
      <c r="I9" s="444" t="s">
        <v>384</v>
      </c>
      <c r="J9" s="146" t="str">
        <f>IF(COUNTBLANK(Application!N12:N16)=0,'Patient Information'!B126,IF(COUNTBLANK(Application!N12:N17)=1,'Patient Information'!B147,IF(COUNTBLANK(Application!N12:N18)=2,'Patient Information'!B168,IF(COUNTBLANK(Application!N12:N19)=3,'Patient Information'!B189,IF(COUNTBLANK(Application!N12:N20)=4,'Patient Information'!B210,"")))))</f>
        <v/>
      </c>
      <c r="K9" s="146"/>
      <c r="L9" s="408"/>
      <c r="M9" s="455" t="str">
        <f>IF(J9="","",VLOOKUP(J9,Application!$B$12:$N$20,14,FALSE))</f>
        <v/>
      </c>
      <c r="N9" s="145"/>
      <c r="O9" s="145"/>
      <c r="P9" s="145"/>
      <c r="Q9" s="145"/>
      <c r="R9" s="145"/>
      <c r="S9" s="145"/>
      <c r="T9" s="145"/>
      <c r="U9" s="145"/>
      <c r="V9" s="145"/>
      <c r="W9" s="145"/>
      <c r="X9" s="145"/>
      <c r="Y9" s="145"/>
      <c r="Z9" s="145"/>
    </row>
    <row r="10" spans="1:26" ht="14.25" customHeight="1" x14ac:dyDescent="0.2">
      <c r="A10" s="145"/>
      <c r="B10" s="313" t="s">
        <v>389</v>
      </c>
      <c r="C10" s="145"/>
      <c r="D10" s="150" t="str">
        <f>IFERROR(VLOOKUP('Patient Information'!B19,'Background Information'!A4:B68,2,FALSE),"")</f>
        <v/>
      </c>
      <c r="E10" s="145"/>
      <c r="F10" s="202" t="str">
        <f>IF(Application!N11="","",Application!N11)</f>
        <v/>
      </c>
      <c r="G10" s="316"/>
      <c r="H10" s="145"/>
      <c r="I10" s="444" t="s">
        <v>384</v>
      </c>
      <c r="J10" s="152" t="str">
        <f>IF(COUNTBLANK(Application!N12:N17)=0,'Patient Information'!B147,IF(COUNTBLANK(Application!N12:N18)=1,'Patient Information'!B168,IF(COUNTBLANK(Application!N12:N19)=2,'Patient Information'!B189,IF(COUNTBLANK(Application!N12:N20)=3,'Patient Information'!B210,""))))</f>
        <v/>
      </c>
      <c r="K10" s="152"/>
      <c r="L10" s="408"/>
      <c r="M10" s="455" t="str">
        <f>IF(J10="","",VLOOKUP(J10,Application!$B$12:$N$20,14,FALSE))</f>
        <v/>
      </c>
      <c r="N10" s="145"/>
      <c r="O10" s="145"/>
      <c r="P10" s="145"/>
      <c r="Q10" s="145"/>
      <c r="R10" s="145"/>
      <c r="S10" s="145"/>
      <c r="T10" s="145"/>
      <c r="U10" s="145"/>
      <c r="V10" s="145"/>
      <c r="W10" s="145"/>
      <c r="X10" s="145"/>
      <c r="Y10" s="145"/>
      <c r="Z10" s="145"/>
    </row>
    <row r="11" spans="1:26" ht="14.25" customHeight="1" x14ac:dyDescent="0.2">
      <c r="A11" s="145"/>
      <c r="B11" s="313" t="s">
        <v>390</v>
      </c>
      <c r="C11" s="145"/>
      <c r="D11" s="647" t="str">
        <f>IF('Patient Information'!B8="","",IF('Patient Information'!B8&gt;'Patient Information'!B9,'Patient Information'!B9,'Patient Information'!B8))</f>
        <v/>
      </c>
      <c r="E11" s="648"/>
      <c r="F11" s="145" t="s">
        <v>315</v>
      </c>
      <c r="G11" s="466" t="str">
        <f>IFERROR('CICP or HDC Card (1)'!D11+365,"")</f>
        <v/>
      </c>
      <c r="H11" s="145"/>
      <c r="I11" s="444" t="s">
        <v>384</v>
      </c>
      <c r="J11" s="152" t="str">
        <f>IF(COUNTBLANK(Application!N12:N18)=0,'Patient Information'!B168,IF(COUNTBLANK(Application!N12:N19)=1,'Patient Information'!B189,IF(COUNTBLANK(Application!N12:N20)=2,'Patient Information'!B210,"")))</f>
        <v/>
      </c>
      <c r="K11" s="152"/>
      <c r="L11" s="407"/>
      <c r="M11" s="455" t="str">
        <f>IF(J11="","",VLOOKUP(J11,Application!$B$12:$N$20,14,FALSE))</f>
        <v/>
      </c>
      <c r="N11" s="145"/>
      <c r="O11" s="145"/>
      <c r="P11" s="145"/>
      <c r="Q11" s="145"/>
      <c r="R11" s="145"/>
      <c r="S11" s="145"/>
      <c r="T11" s="145"/>
      <c r="U11" s="145"/>
      <c r="V11" s="145"/>
      <c r="W11" s="145"/>
      <c r="X11" s="145"/>
      <c r="Y11" s="145"/>
      <c r="Z11" s="145"/>
    </row>
    <row r="12" spans="1:26" ht="14.25" customHeight="1" x14ac:dyDescent="0.2">
      <c r="A12" s="145"/>
      <c r="B12" s="313"/>
      <c r="C12" s="145"/>
      <c r="D12" s="145"/>
      <c r="E12" s="145"/>
      <c r="F12" s="148"/>
      <c r="G12" s="317"/>
      <c r="H12" s="145"/>
      <c r="I12" s="444" t="s">
        <v>384</v>
      </c>
      <c r="J12" s="152" t="str">
        <f>IF(COUNTBLANK(Application!N12:N19)=0,'Patient Information'!B189,IF(COUNTBLANK(Application!N12:N20)=1,'Patient Information'!B210,""))</f>
        <v/>
      </c>
      <c r="K12" s="152"/>
      <c r="L12" s="407"/>
      <c r="M12" s="455" t="str">
        <f>IF(J12="","",VLOOKUP(J12,Application!$B$12:$N$20,14,FALSE))</f>
        <v/>
      </c>
      <c r="N12" s="145"/>
      <c r="O12" s="145"/>
      <c r="P12" s="145"/>
      <c r="Q12" s="145"/>
      <c r="R12" s="145"/>
      <c r="S12" s="145"/>
      <c r="T12" s="145"/>
      <c r="U12" s="145"/>
      <c r="V12" s="145"/>
      <c r="W12" s="145"/>
      <c r="X12" s="145"/>
      <c r="Y12" s="145"/>
      <c r="Z12" s="145"/>
    </row>
    <row r="13" spans="1:26" ht="14.25" customHeight="1" x14ac:dyDescent="0.2">
      <c r="A13" s="145"/>
      <c r="B13" s="535"/>
      <c r="C13" s="491"/>
      <c r="D13" s="491"/>
      <c r="E13" s="491"/>
      <c r="F13" s="649" t="str">
        <f>IF('Patient Information'!B7="","",'Patient Information'!B7)</f>
        <v/>
      </c>
      <c r="G13" s="650"/>
      <c r="H13" s="145"/>
      <c r="I13" s="444" t="s">
        <v>384</v>
      </c>
      <c r="J13" s="152" t="str">
        <f>IF(COUNTBLANK(Application!N12:N20)=0,'Patient Information'!B210,"")</f>
        <v/>
      </c>
      <c r="K13" s="152"/>
      <c r="L13" s="407"/>
      <c r="M13" s="455" t="str">
        <f>IF(J13="","",VLOOKUP(J13,Application!$B$12:$N$20,14,FALSE))</f>
        <v/>
      </c>
      <c r="N13" s="145"/>
      <c r="O13" s="145"/>
      <c r="P13" s="145"/>
      <c r="Q13" s="145"/>
      <c r="R13" s="145"/>
      <c r="S13" s="145"/>
      <c r="T13" s="145"/>
      <c r="U13" s="145"/>
      <c r="V13" s="145"/>
      <c r="W13" s="145"/>
      <c r="X13" s="145"/>
      <c r="Y13" s="145"/>
      <c r="Z13" s="145"/>
    </row>
    <row r="14" spans="1:26" ht="14.25" customHeight="1" x14ac:dyDescent="0.2">
      <c r="A14" s="145"/>
      <c r="B14" s="313" t="s">
        <v>391</v>
      </c>
      <c r="C14" s="145"/>
      <c r="D14" s="145"/>
      <c r="E14" s="145"/>
      <c r="F14" s="145"/>
      <c r="G14" s="312" t="s">
        <v>248</v>
      </c>
      <c r="H14" s="145"/>
      <c r="I14" s="447"/>
      <c r="J14" s="448"/>
      <c r="K14" s="449" t="s">
        <v>410</v>
      </c>
      <c r="L14" s="448"/>
      <c r="M14" s="450"/>
      <c r="N14" s="145"/>
      <c r="O14" s="145"/>
      <c r="P14" s="145"/>
      <c r="Q14" s="145"/>
      <c r="R14" s="145"/>
      <c r="S14" s="145"/>
      <c r="T14" s="145"/>
      <c r="U14" s="145"/>
      <c r="V14" s="145"/>
      <c r="W14" s="145"/>
      <c r="X14" s="145"/>
      <c r="Y14" s="145"/>
      <c r="Z14" s="145"/>
    </row>
    <row r="15" spans="1:26" ht="7.5" customHeight="1" thickBot="1" x14ac:dyDescent="0.25">
      <c r="A15" s="145"/>
      <c r="B15" s="318"/>
      <c r="C15" s="319"/>
      <c r="D15" s="319"/>
      <c r="E15" s="319"/>
      <c r="F15" s="319"/>
      <c r="G15" s="234"/>
      <c r="H15" s="145"/>
      <c r="I15" s="451"/>
      <c r="J15" s="452"/>
      <c r="K15" s="452"/>
      <c r="L15" s="452"/>
      <c r="M15" s="453"/>
      <c r="N15" s="145"/>
      <c r="O15" s="145"/>
      <c r="P15" s="145"/>
      <c r="Q15" s="145"/>
      <c r="R15" s="145"/>
      <c r="S15" s="145"/>
      <c r="T15" s="145"/>
      <c r="U15" s="145"/>
      <c r="V15" s="145"/>
      <c r="W15" s="145"/>
      <c r="X15" s="145"/>
      <c r="Y15" s="145"/>
      <c r="Z15" s="145"/>
    </row>
    <row r="16" spans="1:26" ht="4.5" customHeight="1" thickBot="1" x14ac:dyDescent="0.25">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row>
    <row r="17" spans="1:26" ht="22.5" customHeight="1" x14ac:dyDescent="0.2">
      <c r="A17" s="145"/>
      <c r="B17" s="304"/>
      <c r="C17" s="305"/>
      <c r="D17" s="305" t="s">
        <v>393</v>
      </c>
      <c r="E17" s="305"/>
      <c r="F17" s="305"/>
      <c r="G17" s="307"/>
      <c r="H17" s="145"/>
      <c r="I17" s="308"/>
      <c r="J17" s="309"/>
      <c r="K17" s="306" t="s">
        <v>393</v>
      </c>
      <c r="L17" s="309"/>
      <c r="M17" s="310"/>
      <c r="N17" s="145"/>
      <c r="O17" s="145"/>
      <c r="P17" s="145"/>
      <c r="Q17" s="145"/>
      <c r="R17" s="145"/>
      <c r="S17" s="145"/>
      <c r="T17" s="145"/>
      <c r="U17" s="145"/>
      <c r="V17" s="145"/>
      <c r="W17" s="145"/>
      <c r="X17" s="145"/>
      <c r="Y17" s="145"/>
      <c r="Z17" s="145"/>
    </row>
    <row r="18" spans="1:26" ht="7.5" customHeight="1" x14ac:dyDescent="0.2">
      <c r="A18" s="145"/>
      <c r="B18" s="313"/>
      <c r="C18" s="145"/>
      <c r="D18" s="145"/>
      <c r="E18" s="145"/>
      <c r="F18" s="145"/>
      <c r="G18" s="312"/>
      <c r="H18" s="145"/>
      <c r="I18" s="313"/>
      <c r="J18" s="145"/>
      <c r="K18" s="145"/>
      <c r="L18" s="145"/>
      <c r="M18" s="312"/>
      <c r="N18" s="145"/>
      <c r="O18" s="145"/>
      <c r="P18" s="145"/>
      <c r="Q18" s="145"/>
      <c r="R18" s="145"/>
      <c r="S18" s="145"/>
      <c r="T18" s="145"/>
      <c r="U18" s="145"/>
      <c r="V18" s="145"/>
      <c r="W18" s="145"/>
      <c r="X18" s="145"/>
      <c r="Y18" s="145"/>
      <c r="Z18" s="145"/>
    </row>
    <row r="19" spans="1:26" ht="14.25" customHeight="1" x14ac:dyDescent="0.2">
      <c r="A19" s="145"/>
      <c r="B19" s="313"/>
      <c r="C19" s="145"/>
      <c r="D19" s="145"/>
      <c r="E19" s="148" t="s">
        <v>394</v>
      </c>
      <c r="F19" s="464" t="str">
        <f>IF($Q$4="","",HLOOKUP($Q$4,'CICP Welcome Letter'!$E$4:$P$15,2,FALSE))</f>
        <v/>
      </c>
      <c r="G19" s="312"/>
      <c r="H19" s="145"/>
      <c r="I19" s="313"/>
      <c r="J19" s="145"/>
      <c r="K19" s="145"/>
      <c r="L19" s="148" t="s">
        <v>395</v>
      </c>
      <c r="M19" s="632" t="str">
        <f>IF($Q$4="","",HLOOKUP($Q$4,'CICP Welcome Letter'!$E$4:$P$15,9,FALSE))</f>
        <v/>
      </c>
      <c r="N19" s="145"/>
      <c r="O19" s="145"/>
      <c r="P19" s="145"/>
      <c r="Q19" s="145"/>
      <c r="R19" s="145"/>
      <c r="S19" s="145"/>
      <c r="T19" s="145"/>
      <c r="U19" s="145"/>
      <c r="V19" s="145"/>
      <c r="W19" s="145"/>
      <c r="X19" s="145"/>
      <c r="Y19" s="145"/>
      <c r="Z19" s="145"/>
    </row>
    <row r="20" spans="1:26" ht="14.25" customHeight="1" x14ac:dyDescent="0.2">
      <c r="A20" s="145"/>
      <c r="B20" s="313"/>
      <c r="C20" s="145"/>
      <c r="D20" s="145"/>
      <c r="E20" s="148" t="s">
        <v>396</v>
      </c>
      <c r="F20" s="464" t="str">
        <f>IF($Q$4="","",HLOOKUP($Q$4,'CICP Welcome Letter'!$E$4:$P$15,3,FALSE))</f>
        <v/>
      </c>
      <c r="G20" s="312"/>
      <c r="H20" s="145"/>
      <c r="I20" s="313"/>
      <c r="J20" s="145"/>
      <c r="K20" s="145"/>
      <c r="L20" s="148" t="s">
        <v>397</v>
      </c>
      <c r="M20" s="632" t="str">
        <f>IF($Q$4="","",HLOOKUP($Q$4,'CICP Welcome Letter'!$E$4:$P$15,10,FALSE))</f>
        <v/>
      </c>
      <c r="N20" s="145"/>
      <c r="O20" s="145"/>
      <c r="P20" s="145"/>
      <c r="Q20" s="145"/>
      <c r="R20" s="145"/>
      <c r="S20" s="145"/>
      <c r="T20" s="145"/>
      <c r="U20" s="145"/>
      <c r="V20" s="145"/>
      <c r="W20" s="145"/>
      <c r="X20" s="145"/>
      <c r="Y20" s="145"/>
      <c r="Z20" s="145"/>
    </row>
    <row r="21" spans="1:26" ht="15" customHeight="1" x14ac:dyDescent="0.2">
      <c r="A21" s="145"/>
      <c r="B21" s="313"/>
      <c r="C21" s="145"/>
      <c r="D21" s="145"/>
      <c r="E21" s="148" t="s">
        <v>398</v>
      </c>
      <c r="F21" s="464" t="str">
        <f>IF($Q$4="","",HLOOKUP($Q$4,'CICP Welcome Letter'!$E$4:$P$15,4,FALSE))</f>
        <v/>
      </c>
      <c r="G21" s="320"/>
      <c r="H21" s="145"/>
      <c r="I21" s="313"/>
      <c r="J21" s="145"/>
      <c r="K21" s="145"/>
      <c r="L21" s="148" t="s">
        <v>399</v>
      </c>
      <c r="M21" s="632" t="str">
        <f>IF($Q$4="","",HLOOKUP($Q$4,'CICP Welcome Letter'!$E$4:$P$15,11,FALSE))</f>
        <v/>
      </c>
      <c r="N21" s="145"/>
      <c r="O21" s="145"/>
      <c r="P21" s="145"/>
      <c r="Q21" s="145"/>
      <c r="R21" s="145"/>
      <c r="S21" s="145"/>
      <c r="T21" s="145"/>
      <c r="U21" s="145"/>
      <c r="V21" s="145"/>
      <c r="W21" s="145"/>
      <c r="X21" s="145"/>
      <c r="Y21" s="145"/>
      <c r="Z21" s="145"/>
    </row>
    <row r="22" spans="1:26" ht="14.25" customHeight="1" x14ac:dyDescent="0.2">
      <c r="A22" s="145"/>
      <c r="B22" s="313"/>
      <c r="C22" s="145"/>
      <c r="D22" s="145"/>
      <c r="E22" s="148" t="s">
        <v>400</v>
      </c>
      <c r="F22" s="464" t="str">
        <f>IF($Q$4="","",HLOOKUP($Q$4,'CICP Welcome Letter'!$E$4:$P$15,5,FALSE))</f>
        <v/>
      </c>
      <c r="G22" s="321"/>
      <c r="H22" s="145"/>
      <c r="I22" s="311"/>
      <c r="J22" s="182"/>
      <c r="K22" s="145"/>
      <c r="L22" s="148" t="s">
        <v>401</v>
      </c>
      <c r="M22" s="632" t="str">
        <f>IF($Q$4="","",HLOOKUP($Q$4,'CICP Welcome Letter'!$E$4:$P$15,12,FALSE))</f>
        <v/>
      </c>
      <c r="N22" s="145"/>
      <c r="O22" s="145"/>
      <c r="P22" s="145"/>
      <c r="Q22" s="145"/>
      <c r="R22" s="145"/>
      <c r="S22" s="145"/>
      <c r="T22" s="145"/>
      <c r="U22" s="145"/>
      <c r="V22" s="145"/>
      <c r="W22" s="145"/>
      <c r="X22" s="145"/>
      <c r="Y22" s="145"/>
      <c r="Z22" s="145"/>
    </row>
    <row r="23" spans="1:26" ht="21" customHeight="1" x14ac:dyDescent="0.2">
      <c r="A23" s="145"/>
      <c r="B23" s="313"/>
      <c r="C23" s="145"/>
      <c r="D23" s="145"/>
      <c r="E23" s="183" t="s">
        <v>402</v>
      </c>
      <c r="F23" s="465" t="str">
        <f>IF($Q$4="","",HLOOKUP($Q$4,'CICP Welcome Letter'!$E$4:$P$15,6,FALSE))</f>
        <v/>
      </c>
      <c r="G23" s="322"/>
      <c r="H23" s="145"/>
      <c r="I23" s="311"/>
      <c r="J23" s="182"/>
      <c r="K23" s="633" t="s">
        <v>119</v>
      </c>
      <c r="L23" s="153"/>
      <c r="M23" s="634"/>
      <c r="N23" s="145"/>
      <c r="O23" s="145"/>
      <c r="P23" s="145"/>
      <c r="Q23" s="145"/>
      <c r="R23" s="145"/>
      <c r="S23" s="145"/>
      <c r="T23" s="145"/>
      <c r="U23" s="145"/>
      <c r="V23" s="145"/>
      <c r="W23" s="145"/>
      <c r="X23" s="145"/>
      <c r="Y23" s="145"/>
      <c r="Z23" s="145"/>
    </row>
    <row r="24" spans="1:26" ht="15" customHeight="1" x14ac:dyDescent="0.2">
      <c r="A24" s="145"/>
      <c r="B24" s="313"/>
      <c r="C24" s="145"/>
      <c r="D24" s="145"/>
      <c r="E24" s="148" t="s">
        <v>403</v>
      </c>
      <c r="F24" s="464" t="str">
        <f>IF($Q$4="","",HLOOKUP($Q$4,'CICP Welcome Letter'!$E$4:$P$15,7,FALSE))</f>
        <v/>
      </c>
      <c r="G24" s="219"/>
      <c r="H24" s="145"/>
      <c r="I24" s="313"/>
      <c r="J24" s="145"/>
      <c r="K24" s="145"/>
      <c r="L24" s="148" t="s">
        <v>411</v>
      </c>
      <c r="M24" s="635">
        <f>Application!I39</f>
        <v>0</v>
      </c>
      <c r="N24" s="145"/>
      <c r="O24" s="145"/>
      <c r="P24" s="145"/>
      <c r="Q24" s="145"/>
      <c r="R24" s="145"/>
      <c r="S24" s="145"/>
      <c r="T24" s="145"/>
      <c r="U24" s="145"/>
      <c r="V24" s="145"/>
      <c r="W24" s="145"/>
      <c r="X24" s="145"/>
      <c r="Y24" s="145"/>
      <c r="Z24" s="145"/>
    </row>
    <row r="25" spans="1:26" ht="14.25" customHeight="1" x14ac:dyDescent="0.2">
      <c r="A25" s="145"/>
      <c r="B25" s="311"/>
      <c r="C25" s="182"/>
      <c r="D25" s="182"/>
      <c r="E25" s="183" t="s">
        <v>404</v>
      </c>
      <c r="F25" s="464" t="str">
        <f>IF($Q$4="","",HLOOKUP($Q$4,'CICP Welcome Letter'!$E$4:$P$15,8,FALSE))</f>
        <v/>
      </c>
      <c r="G25" s="325"/>
      <c r="H25" s="145"/>
      <c r="I25" s="313"/>
      <c r="K25" s="607"/>
      <c r="L25" s="426" t="s">
        <v>412</v>
      </c>
      <c r="M25" s="636"/>
      <c r="N25" s="145"/>
      <c r="O25" s="145"/>
      <c r="P25" s="145"/>
      <c r="Q25" s="145"/>
      <c r="R25" s="145"/>
      <c r="S25" s="145"/>
      <c r="T25" s="145"/>
      <c r="U25" s="145"/>
      <c r="V25" s="145"/>
      <c r="W25" s="145"/>
      <c r="X25" s="145"/>
      <c r="Y25" s="145"/>
      <c r="Z25" s="145"/>
    </row>
    <row r="26" spans="1:26" ht="14.25" customHeight="1" x14ac:dyDescent="0.2">
      <c r="A26" s="145"/>
      <c r="B26" s="313"/>
      <c r="C26" s="145"/>
      <c r="D26" s="145"/>
      <c r="E26" s="145"/>
      <c r="F26" s="145"/>
      <c r="G26" s="312"/>
      <c r="H26" s="145"/>
      <c r="I26" s="326"/>
      <c r="J26" s="607"/>
      <c r="K26" s="607"/>
      <c r="L26" s="426" t="s">
        <v>413</v>
      </c>
      <c r="M26" s="637">
        <f>Application!N39</f>
        <v>0</v>
      </c>
      <c r="N26" s="145"/>
      <c r="O26" s="145"/>
      <c r="P26" s="145"/>
      <c r="Q26" s="145"/>
      <c r="R26" s="145"/>
      <c r="S26" s="145"/>
      <c r="T26" s="145"/>
      <c r="U26" s="145"/>
      <c r="V26" s="145"/>
      <c r="W26" s="145"/>
      <c r="X26" s="145"/>
      <c r="Y26" s="145"/>
      <c r="Z26" s="145"/>
    </row>
    <row r="27" spans="1:26" ht="7.5" customHeight="1" thickBot="1" x14ac:dyDescent="0.25">
      <c r="A27" s="145"/>
      <c r="B27" s="318"/>
      <c r="C27" s="319"/>
      <c r="D27" s="319"/>
      <c r="E27" s="319"/>
      <c r="F27" s="319"/>
      <c r="G27" s="234"/>
      <c r="H27" s="145"/>
      <c r="I27" s="328"/>
      <c r="J27" s="329"/>
      <c r="K27" s="329"/>
      <c r="L27" s="329"/>
      <c r="M27" s="330"/>
      <c r="N27" s="145"/>
      <c r="O27" s="145"/>
      <c r="P27" s="145"/>
      <c r="Q27" s="145"/>
      <c r="R27" s="145"/>
      <c r="S27" s="145"/>
      <c r="T27" s="145"/>
      <c r="U27" s="145"/>
      <c r="V27" s="145"/>
      <c r="W27" s="145"/>
      <c r="X27" s="145"/>
      <c r="Y27" s="145"/>
      <c r="Z27" s="145"/>
    </row>
    <row r="28" spans="1:26" ht="14.25" customHeight="1" x14ac:dyDescent="0.2">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row>
    <row r="29" spans="1:26" ht="14.25" customHeight="1" x14ac:dyDescent="0.2">
      <c r="A29" s="145"/>
      <c r="B29" s="145" t="s">
        <v>405</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row>
    <row r="30" spans="1:26" ht="14.25" customHeight="1" x14ac:dyDescent="0.2">
      <c r="A30" s="145"/>
      <c r="B30" s="145" t="s">
        <v>406</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26" ht="14.25" customHeight="1" x14ac:dyDescent="0.2">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row>
  </sheetData>
  <sheetProtection algorithmName="SHA-512" hashValue="xqTv291F+/GkPnl4WOFtwZ/dc8lHMqvNJJW5YW7TigfOOdVizLFyHQMFtCxVPfLv/AVaSgHkMa4G+LD1eCxgmg==" saltValue="7mt8yQdieOsP31MJ4lA81Q==" spinCount="100000" sheet="1" selectLockedCells="1"/>
  <mergeCells count="2">
    <mergeCell ref="D11:E11"/>
    <mergeCell ref="F13:G13"/>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2AB92895-282C-447A-A7B6-ED06BB61CA95}">
          <x14:formula1>
            <xm:f>'CICP Welcome Letter'!$E$4:$P$4</xm:f>
          </x14:formula1>
          <xm:sqref>Q4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76170-4058-452C-8B44-C64DE5108ED5}">
  <dimension ref="A1:Z32"/>
  <sheetViews>
    <sheetView showGridLines="0" showRowColHeaders="0" zoomScaleNormal="100" workbookViewId="0">
      <selection activeCell="V4" sqref="V4"/>
    </sheetView>
  </sheetViews>
  <sheetFormatPr defaultColWidth="12.625" defaultRowHeight="15" customHeight="1" x14ac:dyDescent="0.2"/>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25" customWidth="1"/>
    <col min="12" max="12" width="2.5" customWidth="1"/>
    <col min="13" max="13" width="12.875" customWidth="1"/>
    <col min="14" max="14" width="0.75" customWidth="1"/>
    <col min="15" max="15" width="5.75" customWidth="1"/>
    <col min="16" max="16" width="8" customWidth="1"/>
    <col min="17" max="17" width="10.25" customWidth="1"/>
    <col min="18" max="18" width="2.5" customWidth="1"/>
    <col min="19" max="19" width="12.875" customWidth="1"/>
    <col min="20" max="21" width="8" customWidth="1"/>
    <col min="22" max="22" width="10.625" customWidth="1"/>
    <col min="23" max="26" width="8" customWidth="1"/>
  </cols>
  <sheetData>
    <row r="1" spans="1:26" ht="14.25" customHeight="1" x14ac:dyDescent="0.2">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6" ht="14.25" customHeight="1" x14ac:dyDescent="0.2">
      <c r="A2" s="145"/>
      <c r="B2" s="145" t="s">
        <v>382</v>
      </c>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4.25" customHeight="1" x14ac:dyDescent="0.2">
      <c r="A3" s="145"/>
      <c r="B3" s="456"/>
      <c r="C3" s="408"/>
      <c r="D3" s="408"/>
      <c r="E3" s="408"/>
      <c r="F3" s="408"/>
      <c r="G3" s="408"/>
      <c r="H3" s="408"/>
      <c r="I3" s="408"/>
      <c r="J3" s="408"/>
      <c r="K3" s="408"/>
      <c r="L3" s="408"/>
      <c r="M3" s="145"/>
      <c r="N3" s="145"/>
      <c r="O3" s="145"/>
      <c r="P3" s="145"/>
      <c r="Q3" s="145"/>
      <c r="R3" s="145"/>
      <c r="S3" s="145"/>
      <c r="T3" s="145"/>
      <c r="U3" s="145"/>
      <c r="V3" s="145"/>
      <c r="W3" s="145"/>
      <c r="X3" s="145"/>
      <c r="Y3" s="145"/>
      <c r="Z3" s="145"/>
    </row>
    <row r="4" spans="1:26" ht="14.25" customHeight="1" thickBot="1" x14ac:dyDescent="0.25">
      <c r="A4" s="145"/>
      <c r="B4" s="145"/>
      <c r="C4" s="145"/>
      <c r="D4" s="145"/>
      <c r="E4" s="145"/>
      <c r="F4" s="145"/>
      <c r="G4" s="145"/>
      <c r="H4" s="145"/>
      <c r="I4" s="145"/>
      <c r="J4" s="145"/>
      <c r="K4" s="145"/>
      <c r="L4" s="145"/>
      <c r="M4" s="145"/>
      <c r="N4" s="145"/>
      <c r="O4" s="145"/>
      <c r="R4" s="145"/>
      <c r="S4" s="145"/>
      <c r="T4" s="145"/>
      <c r="U4" s="59" t="s">
        <v>383</v>
      </c>
      <c r="V4" s="461"/>
      <c r="W4" s="145"/>
      <c r="X4" s="145"/>
      <c r="Y4" s="145"/>
      <c r="Z4" s="145"/>
    </row>
    <row r="5" spans="1:26" ht="22.5" customHeight="1" x14ac:dyDescent="0.2">
      <c r="A5" s="145"/>
      <c r="B5" s="304"/>
      <c r="C5" s="305"/>
      <c r="D5" s="305"/>
      <c r="E5" s="306" t="str">
        <f>IF('Patient Information'!B6="","",'Patient Information'!B6)</f>
        <v/>
      </c>
      <c r="F5" s="305"/>
      <c r="G5" s="307"/>
      <c r="H5" s="145"/>
      <c r="I5" s="440" t="s">
        <v>384</v>
      </c>
      <c r="J5" s="441" t="str">
        <f>IF(COUNTBLANK(Application!N12)=0,'Patient Information'!B42,IF(COUNTBLANK(Application!N13)=0,'Patient Information'!B63,IF(COUNTBLANK(Application!N14)=0,'Patient Information'!B84,IF(COUNTBLANK(Application!N15)=0,'Patient Information'!B105,IF(COUNTBLANK(Application!N16)=0,'Patient Information'!B126,IF(COUNTBLANK(Application!N17)=0,'Patient Information'!B147,IF(COUNTBLANK(Application!N18)=0,'Patient Information'!B168,IF(COUNTBLANK(Application!N19)=0,'Patient Information'!B189,IF(COUNTBLANK(Application!N20)=0,'Patient Information'!B210,IF(COUNTBLANK(Application!N21)=0,'Patient Information'!B231,IF(COUNTBLANK(Application!N22)=0,'Patient Information'!B252,IF(COUNTBLANK(Application!N23)=0,'Patient Information'!B273,IF(COUNTBLANK(Application!N24)=0,'Patient Information'!B294,IF(COUNTBLANK(Application!N25)=0,'Patient Information'!B315,""))))))))))))))</f>
        <v/>
      </c>
      <c r="K5" s="441"/>
      <c r="L5" s="442"/>
      <c r="M5" s="454" t="str">
        <f>IF(J5="","",VLOOKUP(J5,Application!$B$12:$N$25,13,FALSE))</f>
        <v/>
      </c>
      <c r="N5" s="145"/>
      <c r="O5" s="440" t="s">
        <v>384</v>
      </c>
      <c r="P5" s="441" t="str">
        <f>IF(COUNTBLANK(Application!N12:N21)=0,'Patient Information'!B231,IF(COUNTBLANK(Application!N12:N22)=1,'Patient Information'!B252,IF(COUNTBLANK(Application!N12:N23)=2,'Patient Information'!B273,IF(COUNTBLANK(Application!N12:N24)=3,'Patient Information'!B294,IF(COUNTBLANK(Application!N12:N25)=4,'Patient Information'!B315,"")))))</f>
        <v/>
      </c>
      <c r="Q5" s="441"/>
      <c r="R5" s="442"/>
      <c r="S5" s="454" t="str">
        <f>IF(P5="","",VLOOKUP(P5,Application!$B$12:$N$25,13,FALSE))</f>
        <v/>
      </c>
      <c r="T5" s="145"/>
      <c r="U5" s="145"/>
      <c r="V5" s="145"/>
      <c r="W5" s="145"/>
      <c r="X5" s="145"/>
      <c r="Y5" s="145"/>
      <c r="Z5" s="145"/>
    </row>
    <row r="6" spans="1:26" ht="12.75" customHeight="1" x14ac:dyDescent="0.2">
      <c r="A6" s="145"/>
      <c r="B6" s="311"/>
      <c r="C6" s="145"/>
      <c r="D6" s="145"/>
      <c r="E6" s="6" t="s">
        <v>407</v>
      </c>
      <c r="F6" s="145"/>
      <c r="G6" s="312"/>
      <c r="H6" s="145"/>
      <c r="I6" s="444" t="s">
        <v>384</v>
      </c>
      <c r="J6" s="146" t="str">
        <f>IF(COUNTBLANK(Application!N12:N13)=0,'Patient Information'!B63,IF(COUNTBLANK(Application!N12:N14)=1,'Patient Information'!B84,IF(COUNTBLANK(Application!N12:N15)=2,'Patient Information'!B105,IF(COUNTBLANK(Application!N12:N16)=3,'Patient Information'!B126,IF(COUNTBLANK(Application!N12:N17)=4,'Patient Information'!B147,IF(COUNTBLANK(Application!N12:N18)=5,'Patient Information'!B168,IF(COUNTBLANK(Application!N12:N19)=6,'Patient Information'!B189,IF(COUNTBLANK(Application!N12:N20)=7,'Patient Information'!B210,IF(COUNTBLANK(Application!N12:N21)=8,'Patient Information'!B231,IF(COUNTBLANK(Application!N12:N22)=9,'Patient Information'!B252,IF(COUNTBLANK(Application!N12:N23)=10,'Patient Information'!B273,IF(COUNTBLANK(Application!N12:N24)=11,'Patient Information'!B294,IF(COUNTBLANK(Application!N12:N25)=12,'Patient Information'!B315,"")))))))))))))</f>
        <v/>
      </c>
      <c r="K6" s="146"/>
      <c r="L6" s="408"/>
      <c r="M6" s="455" t="str">
        <f>IF(J6="","",VLOOKUP(J6,Application!$B$12:$N$25,13,FALSE))</f>
        <v/>
      </c>
      <c r="N6" s="145"/>
      <c r="O6" s="444" t="s">
        <v>384</v>
      </c>
      <c r="P6" s="146" t="str">
        <f>IF(COUNTBLANK(Application!N12:N22)=0,'Patient Information'!B252,IF(COUNTBLANK(Application!N12:N23)=1,'Patient Information'!B273,IF(COUNTBLANK(Application!N12:N24)=2,'Patient Information'!B294,IF(COUNTBLANK(Application!N12:N25)=3,'Patient Information'!B315,""))))</f>
        <v/>
      </c>
      <c r="Q6" s="146"/>
      <c r="R6" s="408"/>
      <c r="S6" s="455" t="str">
        <f>IF(P6="","",VLOOKUP(P6,Application!$B$12:$N$25,13,FALSE))</f>
        <v/>
      </c>
      <c r="T6" s="145"/>
      <c r="U6" s="145"/>
      <c r="V6" s="145"/>
      <c r="W6" s="145"/>
      <c r="X6" s="145"/>
      <c r="Y6" s="145"/>
      <c r="Z6" s="145"/>
    </row>
    <row r="7" spans="1:26" ht="12.75" customHeight="1" x14ac:dyDescent="0.2">
      <c r="A7" s="145"/>
      <c r="B7" s="313"/>
      <c r="C7" s="145"/>
      <c r="E7" s="6" t="s">
        <v>408</v>
      </c>
      <c r="F7" s="145"/>
      <c r="G7" s="312"/>
      <c r="H7" s="145"/>
      <c r="I7" s="444" t="s">
        <v>384</v>
      </c>
      <c r="J7" s="146" t="str">
        <f>IF(COUNTBLANK(Application!N12:N14)=0,'Patient Information'!B84,IF(COUNTBLANK(Application!N12:N15)=1,'Patient Information'!B105,IF(COUNTBLANK(Application!N12:N16)=2,'Patient Information'!B126,IF(COUNTBLANK(Application!N12:N17)=3,'Patient Information'!B147,IF(COUNTBLANK(Application!N12:N18)=4,'Patient Information'!B168,IF(COUNTBLANK(Application!N12:N19)=5,'Patient Information'!B189,IF(COUNTBLANK(Application!N12:N20)=6,'Patient Information'!B210,IF(COUNTBLANK(Application!N12:N21)=7,'Patient Information'!B231,IF(COUNTBLANK(Application!N12:N22)=8,'Patient Information'!B252,IF(COUNTBLANK(Application!N12:N23)=9,'Patient Information'!B273,IF(COUNTBLANK(Application!N12:N24)=10,'Patient Information'!B294,IF(COUNTBLANK(Application!N12:N25)=11,'Patient Information'!B315,""))))))))))))</f>
        <v/>
      </c>
      <c r="K7" s="146"/>
      <c r="L7" s="408"/>
      <c r="M7" s="455" t="str">
        <f>IF(J7="","",VLOOKUP(J7,Application!$B$12:$N$25,13,FALSE))</f>
        <v/>
      </c>
      <c r="N7" s="145"/>
      <c r="O7" s="444" t="s">
        <v>384</v>
      </c>
      <c r="P7" s="146" t="str">
        <f>IF(COUNTBLANK(Application!N12:N23)=0,'Patient Information'!B273,IF(COUNTBLANK(Application!N12:N24)=1,'Patient Information'!B294,IF(COUNTBLANK(Application!N12:N25)=2,'Patient Information'!B315,"")))</f>
        <v/>
      </c>
      <c r="Q7" s="146"/>
      <c r="R7" s="408"/>
      <c r="S7" s="455" t="str">
        <f>IF(P7="","",VLOOKUP(P7,Application!$B$12:$N$25,13,FALSE))</f>
        <v/>
      </c>
      <c r="T7" s="145"/>
      <c r="U7" s="145"/>
      <c r="V7" s="145"/>
      <c r="W7" s="145"/>
      <c r="X7" s="145"/>
      <c r="Y7" s="145"/>
      <c r="Z7" s="145"/>
    </row>
    <row r="8" spans="1:26" ht="12.75" customHeight="1" x14ac:dyDescent="0.2">
      <c r="A8" s="145"/>
      <c r="B8" s="314" t="s">
        <v>384</v>
      </c>
      <c r="C8" s="146" t="str">
        <f>CONCATENATE('Patient Information'!B13," ",'Patient Information'!B12)</f>
        <v xml:space="preserve"> </v>
      </c>
      <c r="D8" s="146"/>
      <c r="E8" s="146"/>
      <c r="F8" s="146"/>
      <c r="G8" s="315"/>
      <c r="H8" s="145"/>
      <c r="I8" s="444" t="s">
        <v>384</v>
      </c>
      <c r="J8" s="146" t="str">
        <f>IF(COUNTBLANK(Application!N12:N15)=0,'Patient Information'!B105,IF(COUNTBLANK(Application!N12:N16)=1,'Patient Information'!B126,IF(COUNTBLANK(Application!N12:N17)=2,'Patient Information'!B147,IF(COUNTBLANK(Application!N12:N18)=3,'Patient Information'!B168,IF(COUNTBLANK(Application!N12:N19)=4,'Patient Information'!B189,IF(COUNTBLANK(Application!N12:N20)=5,'Patient Information'!B210,IF(COUNTBLANK(Application!N12:N21)=6,'Patient Information'!B231,IF(COUNTBLANK(Application!N12:N22)=7,'Patient Information'!B252,IF(COUNTBLANK(Application!N12:N23)=8,'Patient Information'!B273,IF(COUNTBLANK(Application!N12:N24)=9,'Patient Information'!B294,IF(COUNTBLANK(Application!N12:N25)=10,'Patient Information'!B315,"")))))))))))</f>
        <v/>
      </c>
      <c r="K8" s="146"/>
      <c r="L8" s="408"/>
      <c r="M8" s="455" t="str">
        <f>IF(J8="","",VLOOKUP(J8,Application!$B$12:$N$25,13,FALSE))</f>
        <v/>
      </c>
      <c r="N8" s="145"/>
      <c r="O8" s="444" t="s">
        <v>384</v>
      </c>
      <c r="P8" s="146" t="str">
        <f>IF(COUNTBLANK(Application!N12:N24)=0,'Patient Information'!B294,IF(COUNTBLANK(Application!N12:N25)=1,'Patient Information'!B315,""))</f>
        <v/>
      </c>
      <c r="Q8" s="146"/>
      <c r="R8" s="408"/>
      <c r="S8" s="455" t="str">
        <f>IF(P8="","",VLOOKUP(P8,Application!$B$12:$N$25,13,FALSE))</f>
        <v/>
      </c>
      <c r="T8" s="145"/>
      <c r="U8" s="145"/>
      <c r="V8" s="145"/>
      <c r="W8" s="145"/>
      <c r="X8" s="145"/>
      <c r="Y8" s="145"/>
      <c r="Z8" s="145"/>
    </row>
    <row r="9" spans="1:26" ht="12.75" customHeight="1" x14ac:dyDescent="0.2">
      <c r="A9" s="145"/>
      <c r="B9" s="314" t="s">
        <v>387</v>
      </c>
      <c r="C9" s="147">
        <f>IF(AND(Application!K38&lt;=40,Application!O4="Yes"),CONCATENATE(ROUND(Application!K38,0)," H"),Application!K38)</f>
        <v>0</v>
      </c>
      <c r="D9" s="197"/>
      <c r="E9" s="145"/>
      <c r="F9" s="148" t="s">
        <v>409</v>
      </c>
      <c r="G9" s="149" t="str">
        <f>Application!C39</f>
        <v>N/A</v>
      </c>
      <c r="H9" s="145"/>
      <c r="I9" s="444" t="s">
        <v>384</v>
      </c>
      <c r="J9" s="146" t="str">
        <f>IF(COUNTBLANK(Application!N12:N16)=0,'Patient Information'!B126,IF(COUNTBLANK(Application!N12:N17)=1,'Patient Information'!B147,IF(COUNTBLANK(Application!N12:N18)=2,'Patient Information'!B168,IF(COUNTBLANK(Application!N12:N19)=3,'Patient Information'!B189,IF(COUNTBLANK(Application!N12:N20)=4,'Patient Information'!B210,IF(COUNTBLANK(Application!N12:N21)=5,'Patient Information'!B231,IF(COUNTBLANK(Application!N12:N22)=6,'Patient Information'!B252,IF(COUNTBLANK(Application!N12:N23)=7,'Patient Information'!B273,IF(COUNTBLANK(Application!N12:N24)=8,'Patient Information'!B294,IF(COUNTBLANK(Application!N12:N25)=9,'Patient Information'!B315,""))))))))))</f>
        <v/>
      </c>
      <c r="K9" s="146"/>
      <c r="L9" s="408"/>
      <c r="M9" s="455" t="str">
        <f>IF(J9="","",VLOOKUP(J9,Application!$B$12:$N$25,13,FALSE))</f>
        <v/>
      </c>
      <c r="N9" s="145"/>
      <c r="O9" s="444" t="s">
        <v>384</v>
      </c>
      <c r="P9" s="146" t="str">
        <f>IF(COUNTBLANK(Application!N12:N25)=0,'Patient Information'!B315,"")</f>
        <v/>
      </c>
      <c r="Q9" s="146"/>
      <c r="R9" s="408"/>
      <c r="S9" s="455" t="str">
        <f>IF(P9="","",VLOOKUP(P9,Application!$B$12:$N$25,13,FALSE))</f>
        <v/>
      </c>
      <c r="T9" s="145"/>
      <c r="U9" s="145"/>
      <c r="V9" s="145"/>
      <c r="W9" s="145"/>
      <c r="X9" s="145"/>
      <c r="Y9" s="145"/>
      <c r="Z9" s="145"/>
    </row>
    <row r="10" spans="1:26" ht="12.75" customHeight="1" x14ac:dyDescent="0.2">
      <c r="A10" s="145"/>
      <c r="B10" s="314" t="s">
        <v>414</v>
      </c>
      <c r="C10" s="548"/>
      <c r="D10" s="552">
        <f>Application!I39</f>
        <v>0</v>
      </c>
      <c r="E10" s="408"/>
      <c r="F10" s="148" t="s">
        <v>415</v>
      </c>
      <c r="G10" s="549">
        <f>Application!N39</f>
        <v>0</v>
      </c>
      <c r="H10" s="145"/>
      <c r="I10" s="444" t="s">
        <v>384</v>
      </c>
      <c r="J10" s="152" t="str">
        <f>IF(COUNTBLANK(Application!N12:N17)=0,'Patient Information'!B147,IF(COUNTBLANK(Application!N12:N18)=1,'Patient Information'!B168,IF(COUNTBLANK(Application!N12:N19)=2,'Patient Information'!B189,IF(COUNTBLANK(Application!N12:N20)=3,'Patient Information'!B210,IF(COUNTBLANK(Application!N12:N21)=4,'Patient Information'!B231,IF(COUNTBLANK(Application!N12:N22)=5,'Patient Information'!B252,IF(COUNTBLANK(Application!N12:N23)=6,'Patient Information'!B273,IF(COUNTBLANK(Application!N12:N24)=7,'Patient Information'!B294,IF(COUNTBLANK(Application!N12:N25)=8,'Patient Information'!B315,"")))))))))</f>
        <v/>
      </c>
      <c r="K10" s="152"/>
      <c r="L10" s="408"/>
      <c r="M10" s="455" t="str">
        <f>IF(J10="","",VLOOKUP(J10,Application!$B$12:$N$25,13,FALSE))</f>
        <v/>
      </c>
      <c r="N10" s="145"/>
      <c r="O10" s="444"/>
      <c r="P10" s="585"/>
      <c r="Q10" s="585"/>
      <c r="R10" s="408"/>
      <c r="S10" s="600"/>
      <c r="T10" s="145"/>
      <c r="U10" s="145"/>
      <c r="V10" s="145"/>
      <c r="W10" s="145"/>
      <c r="X10" s="145"/>
      <c r="Y10" s="145"/>
      <c r="Z10" s="145"/>
    </row>
    <row r="11" spans="1:26" ht="12.75" customHeight="1" x14ac:dyDescent="0.2">
      <c r="A11" s="145"/>
      <c r="B11" s="313" t="s">
        <v>389</v>
      </c>
      <c r="C11" s="145"/>
      <c r="D11" s="150" t="str">
        <f>IFERROR(VLOOKUP('Patient Information'!B19,'Background Information'!A4:B68,2,FALSE),"")</f>
        <v/>
      </c>
      <c r="E11" s="145"/>
      <c r="F11" s="202" t="str">
        <f>IF(Application!N11="","",Application!N11)</f>
        <v/>
      </c>
      <c r="G11" s="316"/>
      <c r="H11" s="145"/>
      <c r="I11" s="444" t="s">
        <v>384</v>
      </c>
      <c r="J11" s="152" t="str">
        <f>IF(COUNTBLANK(Application!N12:N18)=0,'Patient Information'!B168,IF(COUNTBLANK(Application!N12:N19)=1,'Patient Information'!B189,IF(COUNTBLANK(Application!N12:N20)=2,'Patient Information'!B210,IF(COUNTBLANK(Application!N12:N21)=3,'Patient Information'!B231,IF(COUNTBLANK(Application!N12:N22)=4,'Patient Information'!B252,IF(COUNTBLANK(Application!N12:N23)=5,'Patient Information'!B273,IF(COUNTBLANK(Application!N12:N24)=6,'Patient Information'!B294,IF(COUNTBLANK(Application!N12:N25)=7,'Patient Information'!B315,""))))))))</f>
        <v/>
      </c>
      <c r="K11" s="152"/>
      <c r="L11" s="407"/>
      <c r="M11" s="455" t="str">
        <f>IF(J11="","",VLOOKUP(J11,Application!$B$12:$N$25,13,FALSE))</f>
        <v/>
      </c>
      <c r="N11" s="145"/>
      <c r="O11" s="444"/>
      <c r="P11" s="408"/>
      <c r="Q11" s="408"/>
      <c r="R11" s="407"/>
      <c r="S11" s="434"/>
      <c r="T11" s="145"/>
      <c r="U11" s="145"/>
      <c r="V11" s="145"/>
      <c r="W11" s="145"/>
      <c r="X11" s="145"/>
      <c r="Y11" s="145"/>
      <c r="Z11" s="145"/>
    </row>
    <row r="12" spans="1:26" ht="12.75" customHeight="1" x14ac:dyDescent="0.2">
      <c r="A12" s="145"/>
      <c r="B12" s="313" t="s">
        <v>390</v>
      </c>
      <c r="C12" s="145"/>
      <c r="D12" s="647" t="str">
        <f>IF('Patient Information'!B8="","",IF('Patient Information'!B8&gt;'Patient Information'!B9,'Patient Information'!B9,'Patient Information'!B8))</f>
        <v/>
      </c>
      <c r="E12" s="648"/>
      <c r="F12" s="145" t="s">
        <v>315</v>
      </c>
      <c r="G12" s="466" t="str">
        <f>IFERROR(IF('Worksheet 1'!I55="",'CICP or HDC Card'!D12+365,'Worksheet 1'!I55),"")</f>
        <v/>
      </c>
      <c r="H12" s="145"/>
      <c r="I12" s="444" t="s">
        <v>384</v>
      </c>
      <c r="J12" s="152" t="str">
        <f>IF(COUNTBLANK(Application!N12:N19)=0,'Patient Information'!B189,IF(COUNTBLANK(Application!N12:N20)=1,'Patient Information'!B210,IF(COUNTBLANK(Application!N12:N21)=2,'Patient Information'!B231,IF(COUNTBLANK(Application!N12:N22)=3,'Patient Information'!B252,IF(COUNTBLANK(Application!N12:N23)=4,'Patient Information'!B273,IF(COUNTBLANK(Application!N12:N24)=5,'Patient Information'!B294,IF(COUNTBLANK(Application!N12:N25)=6,'Patient Information'!B315,"")))))))</f>
        <v/>
      </c>
      <c r="K12" s="152"/>
      <c r="L12" s="407"/>
      <c r="M12" s="455" t="str">
        <f>IF(J12="","",VLOOKUP(J12,Application!$B$12:$N$25,13,FALSE))</f>
        <v/>
      </c>
      <c r="N12" s="145"/>
      <c r="O12" s="444"/>
      <c r="P12" s="408"/>
      <c r="Q12" s="408"/>
      <c r="R12" s="407"/>
      <c r="S12" s="434"/>
      <c r="T12" s="145"/>
      <c r="U12" s="145"/>
      <c r="V12" s="145"/>
      <c r="W12" s="145"/>
      <c r="X12" s="145"/>
      <c r="Y12" s="145"/>
      <c r="Z12" s="145"/>
    </row>
    <row r="13" spans="1:26" ht="12.75" customHeight="1" x14ac:dyDescent="0.2">
      <c r="A13" s="145"/>
      <c r="B13" s="313"/>
      <c r="C13" s="145"/>
      <c r="D13" s="145"/>
      <c r="E13" s="145"/>
      <c r="F13" s="148"/>
      <c r="G13" s="317"/>
      <c r="H13" s="145"/>
      <c r="I13" s="444" t="s">
        <v>384</v>
      </c>
      <c r="J13" s="152" t="str">
        <f>IF(COUNTBLANK(Application!N12:N20)=0,'Patient Information'!B210,IF(COUNTBLANK(Application!N12:N21)=1,'Patient Information'!B231,IF(COUNTBLANK(Application!N12:N22)=2,'Patient Information'!B252,IF(COUNTBLANK(Application!N12:N23)=3,'Patient Information'!B273,IF(COUNTBLANK(Application!N12:N24)=4,'Patient Information'!B294,IF(COUNTBLANK(Application!N12:N25)=5,'Patient Information'!B315,""))))))</f>
        <v/>
      </c>
      <c r="K13" s="152"/>
      <c r="L13" s="407"/>
      <c r="M13" s="455" t="str">
        <f>IF(J13="","",VLOOKUP(J13,Application!$B$12:$N$25,13,FALSE))</f>
        <v/>
      </c>
      <c r="N13" s="145"/>
      <c r="O13" s="444"/>
      <c r="P13" s="408"/>
      <c r="Q13" s="408"/>
      <c r="R13" s="407"/>
      <c r="S13" s="434"/>
      <c r="T13" s="145"/>
      <c r="U13" s="145"/>
      <c r="V13" s="145"/>
      <c r="W13" s="145"/>
      <c r="X13" s="145"/>
      <c r="Y13" s="145"/>
      <c r="Z13" s="145"/>
    </row>
    <row r="14" spans="1:26" ht="12.75" customHeight="1" x14ac:dyDescent="0.2">
      <c r="A14" s="145"/>
      <c r="B14" s="535"/>
      <c r="C14" s="491"/>
      <c r="D14" s="491"/>
      <c r="E14" s="491"/>
      <c r="F14" s="649" t="str">
        <f>IF('Patient Information'!B7="","",'Patient Information'!B7)</f>
        <v/>
      </c>
      <c r="G14" s="650"/>
      <c r="H14" s="145"/>
      <c r="I14" s="550"/>
      <c r="J14" s="407"/>
      <c r="K14" s="407"/>
      <c r="L14" s="407"/>
      <c r="M14" s="551"/>
      <c r="N14" s="145"/>
      <c r="O14" s="550"/>
      <c r="P14" s="407"/>
      <c r="Q14" s="407"/>
      <c r="R14" s="407"/>
      <c r="S14" s="551"/>
      <c r="T14" s="145"/>
      <c r="U14" s="145"/>
      <c r="V14" s="145"/>
      <c r="W14" s="145"/>
      <c r="X14" s="145"/>
      <c r="Y14" s="145"/>
      <c r="Z14" s="145"/>
    </row>
    <row r="15" spans="1:26" ht="12.75" customHeight="1" x14ac:dyDescent="0.2">
      <c r="A15" s="145"/>
      <c r="B15" s="313" t="s">
        <v>391</v>
      </c>
      <c r="C15" s="145"/>
      <c r="D15" s="145"/>
      <c r="E15" s="145"/>
      <c r="F15" s="145"/>
      <c r="G15" s="312" t="s">
        <v>248</v>
      </c>
      <c r="H15" s="145"/>
      <c r="I15" s="447"/>
      <c r="J15" s="448"/>
      <c r="K15" s="449" t="s">
        <v>410</v>
      </c>
      <c r="L15" s="448"/>
      <c r="M15" s="450"/>
      <c r="N15" s="145"/>
      <c r="O15" s="447"/>
      <c r="P15" s="448"/>
      <c r="Q15" s="449" t="s">
        <v>410</v>
      </c>
      <c r="R15" s="448"/>
      <c r="S15" s="450"/>
      <c r="T15" s="145"/>
      <c r="U15" s="145"/>
      <c r="V15" s="145"/>
      <c r="W15" s="145"/>
      <c r="X15" s="145"/>
      <c r="Y15" s="145"/>
      <c r="Z15" s="145"/>
    </row>
    <row r="16" spans="1:26" ht="7.5" customHeight="1" thickBot="1" x14ac:dyDescent="0.25">
      <c r="A16" s="145"/>
      <c r="B16" s="318"/>
      <c r="C16" s="319"/>
      <c r="D16" s="319"/>
      <c r="E16" s="319"/>
      <c r="F16" s="319"/>
      <c r="G16" s="234"/>
      <c r="H16" s="145"/>
      <c r="I16" s="451"/>
      <c r="J16" s="452"/>
      <c r="K16" s="452"/>
      <c r="L16" s="452"/>
      <c r="M16" s="453"/>
      <c r="N16" s="145"/>
      <c r="O16" s="451"/>
      <c r="P16" s="452"/>
      <c r="Q16" s="452"/>
      <c r="R16" s="452"/>
      <c r="S16" s="453"/>
      <c r="T16" s="145"/>
      <c r="U16" s="145"/>
      <c r="V16" s="145"/>
      <c r="W16" s="145"/>
      <c r="X16" s="145"/>
      <c r="Y16" s="145"/>
      <c r="Z16" s="145"/>
    </row>
    <row r="17" spans="1:26" ht="4.5" customHeight="1" thickBot="1" x14ac:dyDescent="0.25">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row>
    <row r="18" spans="1:26" ht="22.5" customHeight="1" x14ac:dyDescent="0.2">
      <c r="A18" s="145"/>
      <c r="B18" s="304"/>
      <c r="C18" s="305"/>
      <c r="D18" s="305" t="s">
        <v>393</v>
      </c>
      <c r="E18" s="305"/>
      <c r="F18" s="305"/>
      <c r="G18" s="307"/>
      <c r="H18" s="145"/>
      <c r="I18" s="440"/>
      <c r="J18" s="442"/>
      <c r="K18" s="524" t="s">
        <v>393</v>
      </c>
      <c r="L18" s="442"/>
      <c r="M18" s="567"/>
      <c r="N18" s="145"/>
      <c r="O18" s="440"/>
      <c r="P18" s="442"/>
      <c r="Q18" s="524"/>
      <c r="R18" s="442"/>
      <c r="S18" s="567"/>
      <c r="T18" s="145"/>
      <c r="U18" s="145"/>
      <c r="V18" s="145"/>
      <c r="W18" s="145"/>
      <c r="X18" s="145"/>
      <c r="Y18" s="145"/>
      <c r="Z18" s="145"/>
    </row>
    <row r="19" spans="1:26" ht="7.5" customHeight="1" x14ac:dyDescent="0.2">
      <c r="A19" s="145"/>
      <c r="B19" s="313"/>
      <c r="C19" s="145"/>
      <c r="D19" s="145"/>
      <c r="E19" s="145"/>
      <c r="F19" s="145"/>
      <c r="G19" s="312"/>
      <c r="H19" s="145"/>
      <c r="I19" s="444"/>
      <c r="J19" s="408"/>
      <c r="K19" s="408"/>
      <c r="L19" s="408"/>
      <c r="M19" s="568"/>
      <c r="N19" s="145"/>
      <c r="O19" s="444"/>
      <c r="P19" s="408"/>
      <c r="Q19" s="408"/>
      <c r="R19" s="408"/>
      <c r="S19" s="568"/>
      <c r="T19" s="145"/>
      <c r="U19" s="145"/>
      <c r="V19" s="145"/>
      <c r="W19" s="145"/>
      <c r="X19" s="145"/>
      <c r="Y19" s="145"/>
      <c r="Z19" s="145"/>
    </row>
    <row r="20" spans="1:26" ht="14.25" customHeight="1" x14ac:dyDescent="0.2">
      <c r="A20" s="145"/>
      <c r="B20" s="313"/>
      <c r="C20" s="145"/>
      <c r="D20" s="145"/>
      <c r="E20" s="148" t="s">
        <v>394</v>
      </c>
      <c r="F20" s="464" t="str">
        <f>IF($V$4="","",HLOOKUP($V$4,'CICP Welcome Letter'!$D$4:$O$15,2,FALSE))</f>
        <v/>
      </c>
      <c r="G20" s="312"/>
      <c r="H20" s="145"/>
      <c r="I20" s="444"/>
      <c r="J20" s="408"/>
      <c r="K20" s="408"/>
      <c r="L20" s="426" t="s">
        <v>395</v>
      </c>
      <c r="M20" s="467" t="str">
        <f>IF($V$4="","",HLOOKUP($V$4,'CICP Welcome Letter'!$D$4:$O$15,9,FALSE))</f>
        <v/>
      </c>
      <c r="N20" s="145"/>
      <c r="O20" s="444"/>
      <c r="P20" s="408"/>
      <c r="Q20" s="408"/>
      <c r="R20" s="426"/>
      <c r="S20" s="583"/>
      <c r="T20" s="145"/>
      <c r="U20" s="145"/>
      <c r="V20" s="145"/>
      <c r="W20" s="145"/>
      <c r="X20" s="145"/>
      <c r="Y20" s="145"/>
      <c r="Z20" s="145"/>
    </row>
    <row r="21" spans="1:26" ht="14.25" customHeight="1" x14ac:dyDescent="0.2">
      <c r="A21" s="145"/>
      <c r="B21" s="313"/>
      <c r="C21" s="145"/>
      <c r="D21" s="145"/>
      <c r="E21" s="148" t="s">
        <v>396</v>
      </c>
      <c r="F21" s="464" t="str">
        <f>IF($V$4="","",HLOOKUP($V$4,'CICP Welcome Letter'!$D$4:$O$15,3,FALSE))</f>
        <v/>
      </c>
      <c r="G21" s="312"/>
      <c r="H21" s="145"/>
      <c r="I21" s="444"/>
      <c r="J21" s="408"/>
      <c r="K21" s="408"/>
      <c r="L21" s="426" t="s">
        <v>397</v>
      </c>
      <c r="M21" s="467" t="str">
        <f>IF($V$4="","",HLOOKUP($V$4,'CICP Welcome Letter'!$D$4:$O$15,10,FALSE))</f>
        <v/>
      </c>
      <c r="N21" s="145"/>
      <c r="O21" s="444"/>
      <c r="P21" s="408"/>
      <c r="Q21" s="408"/>
      <c r="R21" s="426"/>
      <c r="S21" s="583"/>
      <c r="T21" s="145"/>
      <c r="U21" s="145"/>
      <c r="V21" s="145"/>
      <c r="W21" s="145"/>
      <c r="X21" s="145"/>
      <c r="Y21" s="145"/>
      <c r="Z21" s="145"/>
    </row>
    <row r="22" spans="1:26" ht="15" customHeight="1" x14ac:dyDescent="0.2">
      <c r="A22" s="145"/>
      <c r="B22" s="313"/>
      <c r="C22" s="145"/>
      <c r="D22" s="145"/>
      <c r="E22" s="148" t="s">
        <v>398</v>
      </c>
      <c r="F22" s="464" t="str">
        <f>IF($V$4="","",HLOOKUP($V$4,'CICP Welcome Letter'!$D$4:$O$15,4,FALSE))</f>
        <v/>
      </c>
      <c r="G22" s="320"/>
      <c r="H22" s="145"/>
      <c r="I22" s="444"/>
      <c r="J22" s="408"/>
      <c r="K22" s="408"/>
      <c r="L22" s="426" t="s">
        <v>399</v>
      </c>
      <c r="M22" s="467" t="str">
        <f>IF($V$4="","",HLOOKUP($V$4,'CICP Welcome Letter'!$D$4:$O$15,11,FALSE))</f>
        <v/>
      </c>
      <c r="N22" s="145"/>
      <c r="O22" s="444"/>
      <c r="P22" s="408"/>
      <c r="Q22" s="408"/>
      <c r="R22" s="426"/>
      <c r="S22" s="583"/>
      <c r="T22" s="145"/>
      <c r="U22" s="145"/>
      <c r="V22" s="145"/>
      <c r="W22" s="145"/>
      <c r="X22" s="145"/>
      <c r="Y22" s="145"/>
      <c r="Z22" s="145"/>
    </row>
    <row r="23" spans="1:26" ht="14.25" customHeight="1" x14ac:dyDescent="0.2">
      <c r="A23" s="145"/>
      <c r="B23" s="313"/>
      <c r="C23" s="145"/>
      <c r="D23" s="145"/>
      <c r="E23" s="148" t="s">
        <v>400</v>
      </c>
      <c r="F23" s="464" t="str">
        <f>IF($V$4="","",HLOOKUP($V$4,'CICP Welcome Letter'!$D$4:$O$15,5,FALSE))</f>
        <v/>
      </c>
      <c r="G23" s="321"/>
      <c r="H23" s="145"/>
      <c r="I23" s="569"/>
      <c r="J23" s="570"/>
      <c r="K23" s="408"/>
      <c r="L23" s="426" t="s">
        <v>401</v>
      </c>
      <c r="M23" s="467" t="str">
        <f>IF($V$4="","",HLOOKUP($V$4,'CICP Welcome Letter'!$D$4:$O$15,12,FALSE))</f>
        <v/>
      </c>
      <c r="N23" s="145"/>
      <c r="O23" s="569"/>
      <c r="P23" s="570"/>
      <c r="Q23" s="408"/>
      <c r="R23" s="426"/>
      <c r="S23" s="583"/>
      <c r="T23" s="145"/>
      <c r="U23" s="145"/>
      <c r="V23" s="145"/>
      <c r="W23" s="145"/>
      <c r="X23" s="145"/>
      <c r="Y23" s="145"/>
      <c r="Z23" s="145"/>
    </row>
    <row r="24" spans="1:26" ht="21" customHeight="1" x14ac:dyDescent="0.2">
      <c r="A24" s="145"/>
      <c r="B24" s="313"/>
      <c r="C24" s="145"/>
      <c r="D24" s="145"/>
      <c r="E24" s="183" t="s">
        <v>402</v>
      </c>
      <c r="F24" s="465" t="str">
        <f>IF($V$4="","",HLOOKUP($V$4,'CICP Welcome Letter'!$D$4:$O$15,6,FALSE))</f>
        <v/>
      </c>
      <c r="G24" s="322"/>
      <c r="H24" s="145"/>
      <c r="I24" s="569"/>
      <c r="J24" s="570"/>
      <c r="K24" s="638" t="s">
        <v>119</v>
      </c>
      <c r="L24" s="571"/>
      <c r="M24" s="639"/>
      <c r="N24" s="145"/>
      <c r="O24" s="569"/>
      <c r="P24" s="570"/>
      <c r="Q24" s="638"/>
      <c r="R24" s="571"/>
      <c r="S24" s="639"/>
      <c r="T24" s="145"/>
      <c r="U24" s="145"/>
      <c r="V24" s="145"/>
      <c r="W24" s="145"/>
      <c r="X24" s="145"/>
      <c r="Y24" s="145"/>
      <c r="Z24" s="145"/>
    </row>
    <row r="25" spans="1:26" ht="15" customHeight="1" x14ac:dyDescent="0.2">
      <c r="A25" s="145"/>
      <c r="B25" s="313"/>
      <c r="C25" s="145"/>
      <c r="D25" s="145"/>
      <c r="E25" s="148" t="s">
        <v>403</v>
      </c>
      <c r="F25" s="464" t="str">
        <f>IF($V$4="","",HLOOKUP($V$4,'CICP Welcome Letter'!$D$4:$O$15,7,FALSE))</f>
        <v/>
      </c>
      <c r="G25" s="219"/>
      <c r="H25" s="145"/>
      <c r="I25" s="444"/>
      <c r="J25" s="408"/>
      <c r="K25" s="408"/>
      <c r="L25" s="426" t="s">
        <v>411</v>
      </c>
      <c r="M25" s="640">
        <f>D10</f>
        <v>0</v>
      </c>
      <c r="N25" s="145"/>
      <c r="O25" s="444"/>
      <c r="P25" s="408"/>
      <c r="Q25" s="408"/>
      <c r="R25" s="426"/>
      <c r="S25" s="641"/>
      <c r="T25" s="145"/>
      <c r="U25" s="145"/>
      <c r="V25" s="145"/>
      <c r="W25" s="145"/>
      <c r="X25" s="145"/>
      <c r="Y25" s="145"/>
      <c r="Z25" s="145"/>
    </row>
    <row r="26" spans="1:26" ht="14.25" customHeight="1" x14ac:dyDescent="0.2">
      <c r="A26" s="145"/>
      <c r="B26" s="311"/>
      <c r="C26" s="182"/>
      <c r="D26" s="182"/>
      <c r="E26" s="183" t="s">
        <v>404</v>
      </c>
      <c r="F26" s="464" t="str">
        <f>IF($V$4="","",HLOOKUP($V$4,'CICP Welcome Letter'!$D$4:$O$15,8,FALSE))</f>
        <v/>
      </c>
      <c r="G26" s="325"/>
      <c r="H26" s="145"/>
      <c r="I26" s="444"/>
      <c r="J26" s="407"/>
      <c r="K26" s="607"/>
      <c r="L26" s="426" t="s">
        <v>412</v>
      </c>
      <c r="M26" s="642"/>
      <c r="N26" s="145"/>
      <c r="O26" s="444"/>
      <c r="P26" s="407"/>
      <c r="Q26" s="607"/>
      <c r="R26" s="426"/>
      <c r="S26" s="642"/>
      <c r="T26" s="145"/>
      <c r="U26" s="145"/>
      <c r="V26" s="145"/>
      <c r="W26" s="145"/>
      <c r="X26" s="145"/>
      <c r="Y26" s="145"/>
      <c r="Z26" s="145"/>
    </row>
    <row r="27" spans="1:26" ht="14.25" customHeight="1" x14ac:dyDescent="0.2">
      <c r="A27" s="145"/>
      <c r="B27" s="313"/>
      <c r="C27" s="145"/>
      <c r="D27" s="145"/>
      <c r="E27" s="145"/>
      <c r="F27" s="145"/>
      <c r="G27" s="312"/>
      <c r="H27" s="145"/>
      <c r="I27" s="572"/>
      <c r="J27" s="607"/>
      <c r="K27" s="607"/>
      <c r="L27" s="426" t="s">
        <v>413</v>
      </c>
      <c r="M27" s="643">
        <f>G10</f>
        <v>0</v>
      </c>
      <c r="N27" s="145"/>
      <c r="O27" s="572"/>
      <c r="P27" s="607"/>
      <c r="Q27" s="607"/>
      <c r="R27" s="426"/>
      <c r="S27" s="644"/>
      <c r="T27" s="145"/>
      <c r="U27" s="145"/>
      <c r="V27" s="145"/>
      <c r="W27" s="145"/>
      <c r="X27" s="145"/>
      <c r="Y27" s="145"/>
      <c r="Z27" s="145"/>
    </row>
    <row r="28" spans="1:26" ht="7.5" customHeight="1" thickBot="1" x14ac:dyDescent="0.25">
      <c r="A28" s="145"/>
      <c r="B28" s="318"/>
      <c r="C28" s="319"/>
      <c r="D28" s="319"/>
      <c r="E28" s="319"/>
      <c r="F28" s="319"/>
      <c r="G28" s="234"/>
      <c r="H28" s="145"/>
      <c r="I28" s="573"/>
      <c r="J28" s="574"/>
      <c r="K28" s="574"/>
      <c r="L28" s="574"/>
      <c r="M28" s="575"/>
      <c r="N28" s="145"/>
      <c r="O28" s="573"/>
      <c r="P28" s="574"/>
      <c r="Q28" s="574"/>
      <c r="R28" s="574"/>
      <c r="S28" s="575"/>
      <c r="T28" s="145"/>
      <c r="U28" s="145"/>
      <c r="V28" s="145"/>
      <c r="W28" s="145"/>
      <c r="X28" s="145"/>
      <c r="Y28" s="145"/>
      <c r="Z28" s="145"/>
    </row>
    <row r="29" spans="1:26" ht="14.25" customHeight="1" x14ac:dyDescent="0.2">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row>
    <row r="30" spans="1:26" ht="14.25" customHeight="1" x14ac:dyDescent="0.2">
      <c r="A30" s="145"/>
      <c r="B30" s="145" t="s">
        <v>405</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26" ht="14.25" customHeight="1" x14ac:dyDescent="0.2">
      <c r="A31" s="145"/>
      <c r="B31" s="145" t="s">
        <v>406</v>
      </c>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row>
    <row r="32" spans="1:26" ht="14.25" customHeight="1" x14ac:dyDescent="0.2">
      <c r="A32" s="145"/>
      <c r="B32" s="145" t="s">
        <v>416</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row>
  </sheetData>
  <sheetProtection algorithmName="SHA-512" hashValue="hjo4HRvrtm9rsZ25daeIpPtPYcWPfPYzDmAdupA2MIxfzWbzEipXV0smOVJbTqCnmhyjwyWekt/Hd9GkHv+3Yw==" saltValue="PoPtATFs2i5Kz7ysA9YwhQ==" spinCount="100000" sheet="1" selectLockedCells="1"/>
  <mergeCells count="2">
    <mergeCell ref="D12:E12"/>
    <mergeCell ref="F14:G14"/>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2DA6B36B-B2D4-4940-8DB3-57EB5FE4B158}">
          <x14:formula1>
            <xm:f>'CICP Welcome Letter'!$D$4:$O$4</xm:f>
          </x14:formula1>
          <xm:sqref>V4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AC2827362BE5479CC17E0141D6B02D" ma:contentTypeVersion="8" ma:contentTypeDescription="Create a new document." ma:contentTypeScope="" ma:versionID="9e47fe37c13a991e4a7bb6349a01a71a">
  <xsd:schema xmlns:xsd="http://www.w3.org/2001/XMLSchema" xmlns:xs="http://www.w3.org/2001/XMLSchema" xmlns:p="http://schemas.microsoft.com/office/2006/metadata/properties" xmlns:ns2="a78a9cf3-f1a1-446a-9e6c-97d397994884" targetNamespace="http://schemas.microsoft.com/office/2006/metadata/properties" ma:root="true" ma:fieldsID="0313fabadcc76adaf6b49c5d6c18db5e" ns2:_="">
    <xsd:import namespace="a78a9cf3-f1a1-446a-9e6c-97d397994884"/>
    <xsd:element name="properties">
      <xsd:complexType>
        <xsd:sequence>
          <xsd:element name="documentManagement">
            <xsd:complexType>
              <xsd:all>
                <xsd:element ref="ns2:Fiscal_x0020_Year"/>
                <xsd:element ref="ns2:Folder"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a9cf3-f1a1-446a-9e6c-97d397994884" elementFormDefault="qualified">
    <xsd:import namespace="http://schemas.microsoft.com/office/2006/documentManagement/types"/>
    <xsd:import namespace="http://schemas.microsoft.com/office/infopath/2007/PartnerControls"/>
    <xsd:element name="Fiscal_x0020_Year" ma:index="4" ma:displayName="Fiscal Year" ma:format="Dropdown" ma:internalName="Fiscal_x0020_Year" ma:readOnly="false">
      <xsd:simpleType>
        <xsd:restriction base="dms:Choice">
          <xsd:enumeration value="2024-25"/>
          <xsd:enumeration value="2023-24"/>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2012-13"/>
        </xsd:restriction>
      </xsd:simpleType>
    </xsd:element>
    <xsd:element name="Folder" ma:index="5" nillable="true" ma:displayName="Folder" ma:format="Dropdown" ma:internalName="Folder" ma:readOnly="false">
      <xsd:simpleType>
        <xsd:restriction base="dms:Choice">
          <xsd:enumeration value="Draft"/>
          <xsd:enumeration value="Final"/>
          <xsd:enumeration value="Revised"/>
          <xsd:enumeration value="Templates"/>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Note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lder xmlns="a78a9cf3-f1a1-446a-9e6c-97d397994884">Draft</Folder>
    <Fiscal_x0020_Year xmlns="a78a9cf3-f1a1-446a-9e6c-97d397994884">2023-24</Fiscal_x0020_Year>
  </documentManagement>
</p:properties>
</file>

<file path=customXml/itemProps1.xml><?xml version="1.0" encoding="utf-8"?>
<ds:datastoreItem xmlns:ds="http://schemas.openxmlformats.org/officeDocument/2006/customXml" ds:itemID="{6F937BB1-8BE1-46F8-8A35-E1411BFC28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8a9cf3-f1a1-446a-9e6c-97d3979948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FCEC34-FC19-4F78-9324-35007AC95723}">
  <ds:schemaRefs>
    <ds:schemaRef ds:uri="http://schemas.microsoft.com/sharepoint/v3/contenttype/forms"/>
  </ds:schemaRefs>
</ds:datastoreItem>
</file>

<file path=customXml/itemProps3.xml><?xml version="1.0" encoding="utf-8"?>
<ds:datastoreItem xmlns:ds="http://schemas.openxmlformats.org/officeDocument/2006/customXml" ds:itemID="{A79298ED-0E36-4B87-BA24-7ACE25225AA2}">
  <ds:schemaRefs>
    <ds:schemaRef ds:uri="http://schemas.openxmlformats.org/package/2006/metadata/core-properties"/>
    <ds:schemaRef ds:uri="http://purl.org/dc/terms/"/>
    <ds:schemaRef ds:uri="a78a9cf3-f1a1-446a-9e6c-97d397994884"/>
    <ds:schemaRef ds:uri="http://www.w3.org/XML/1998/namespac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Screening Form</vt:lpstr>
      <vt:lpstr>Patient Information</vt:lpstr>
      <vt:lpstr>Worksheet 1</vt:lpstr>
      <vt:lpstr>Worksheet 2</vt:lpstr>
      <vt:lpstr>Worksheet 3</vt:lpstr>
      <vt:lpstr>Application</vt:lpstr>
      <vt:lpstr>CICP Card</vt:lpstr>
      <vt:lpstr>CICP or HDC Card (1)</vt:lpstr>
      <vt:lpstr>CICP or HDC Card</vt:lpstr>
      <vt:lpstr>CICP Client Responsibilities</vt:lpstr>
      <vt:lpstr>CICP Welcome Letter</vt:lpstr>
      <vt:lpstr>CICP No SSN</vt:lpstr>
      <vt:lpstr>Background Information</vt:lpstr>
      <vt:lpstr>Application!Print_Area</vt:lpstr>
      <vt:lpstr>'CICP Card'!Print_Area</vt:lpstr>
      <vt:lpstr>'CICP or HDC Card'!Print_Area</vt:lpstr>
      <vt:lpstr>'CICP or HDC Card (1)'!Print_Area</vt:lpstr>
      <vt:lpstr>'CICP Welcome Letter'!Print_Area</vt:lpstr>
      <vt:lpstr>'Patient Information'!Print_Area</vt:lpstr>
      <vt:lpstr>'Screening Form'!Print_Area</vt:lpstr>
      <vt:lpstr>'Worksheet 1'!Print_Area</vt:lpstr>
      <vt:lpstr>'Worksheet 2'!Print_Area</vt:lpstr>
      <vt:lpstr>'Worksheet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 Taryn</dc:creator>
  <cp:keywords/>
  <dc:description/>
  <cp:lastModifiedBy>Alejandra Sandoval</cp:lastModifiedBy>
  <cp:revision/>
  <dcterms:created xsi:type="dcterms:W3CDTF">2015-05-27T16:49:28Z</dcterms:created>
  <dcterms:modified xsi:type="dcterms:W3CDTF">2024-07-23T18:27:59Z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0x01010085AC2827362BE5479CC17E0141D6B02D</vt:lpwstr>
  </property>
  <property fmtid="{D5CDD505-2E9C-101B-9397-08002B2CF9AE}" pid="3" name="Language">
    <vt:lpwstr>english</vt:lpwstr>
  </property>
  <property fmtid="{D5CDD505-2E9C-101B-9397-08002B2CF9AE}" pid="4" name="Order">
    <vt:r8>16300</vt:r8>
  </property>
  <property fmtid="{D5CDD505-2E9C-101B-9397-08002B2CF9AE}" pid="5" name="AuthorIds_UIVersion_5">
    <vt:lpwstr>20</vt:lpwstr>
  </property>
</Properties>
</file>